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55" windowWidth="15360" windowHeight="9360" activeTab="1"/>
  </bookViews>
  <sheets>
    <sheet name="INSTRUCTIONS" sheetId="1" r:id="rId1"/>
    <sheet name="LEVEL 2" sheetId="2" r:id="rId2"/>
  </sheets>
  <externalReferences>
    <externalReference r:id="rId5"/>
  </externalReferences>
  <definedNames>
    <definedName name="Bar_Sample">'[1]Materials'!$AY$9:$BP$35</definedName>
    <definedName name="Feature">'[1]Materials'!$AE$12:$AW$40</definedName>
    <definedName name="Largest_Di">'[1]Materials'!$BR$4:$BR$13</definedName>
    <definedName name="Minnow_mayflies">#REF!</definedName>
    <definedName name="Reach">'[1]Materials'!$K$8:$AC$38</definedName>
    <definedName name="Riffle_Surface">'[1]Materials'!$K$45:$AC$80</definedName>
    <definedName name="Shape_Factor">'[1]Materials'!$BU$4:$BX$18</definedName>
  </definedNames>
  <calcPr fullCalcOnLoad="1"/>
</workbook>
</file>

<file path=xl/comments2.xml><?xml version="1.0" encoding="utf-8"?>
<comments xmlns="http://schemas.openxmlformats.org/spreadsheetml/2006/main">
  <authors>
    <author>tcraddock</author>
    <author>Tim Craddock</author>
  </authors>
  <commentList>
    <comment ref="D2" authorId="0">
      <text>
        <r>
          <rPr>
            <u val="single"/>
            <sz val="9"/>
            <rFont val="Arial Narrow"/>
            <family val="2"/>
          </rPr>
          <t>Note</t>
        </r>
        <r>
          <rPr>
            <sz val="9"/>
            <rFont val="Arial Narrow"/>
            <family val="2"/>
          </rPr>
          <t>: The cells (</t>
        </r>
        <r>
          <rPr>
            <b/>
            <sz val="9"/>
            <rFont val="Arial Narrow"/>
            <family val="2"/>
          </rPr>
          <t>both shaded and unshaded</t>
        </r>
        <r>
          <rPr>
            <sz val="9"/>
            <rFont val="Arial Narrow"/>
            <family val="2"/>
          </rPr>
          <t>) have minimum and maximum values.  You will receive an error message when you enter numbers not within the expected range.</t>
        </r>
      </text>
    </comment>
    <comment ref="G27" authorId="0">
      <text>
        <r>
          <rPr>
            <sz val="8"/>
            <rFont val="Arial Narrow"/>
            <family val="2"/>
          </rPr>
          <t xml:space="preserve">Misc kinds such as Sprintails, Spongillaflies etc.  </t>
        </r>
        <r>
          <rPr>
            <u val="single"/>
            <sz val="8"/>
            <rFont val="Arial Narrow"/>
            <family val="2"/>
          </rPr>
          <t>Note</t>
        </r>
        <r>
          <rPr>
            <sz val="8"/>
            <rFont val="Arial Narrow"/>
            <family val="2"/>
          </rPr>
          <t>: These are rarely collected.</t>
        </r>
      </text>
    </comment>
    <comment ref="J27" authorId="0">
      <text>
        <r>
          <rPr>
            <sz val="8"/>
            <rFont val="Arial Narrow"/>
            <family val="2"/>
          </rPr>
          <t>Enter the tolerance values if it is known.</t>
        </r>
      </text>
    </comment>
    <comment ref="B3" authorId="0">
      <text>
        <r>
          <rPr>
            <sz val="9"/>
            <rFont val="Arial Narrow"/>
            <family val="2"/>
          </rPr>
          <t xml:space="preserve">Ameletidae, Baetidae, Siphlonuridae </t>
        </r>
      </text>
    </comment>
    <comment ref="B7" authorId="0">
      <text>
        <r>
          <rPr>
            <sz val="9"/>
            <rFont val="Arial Narrow"/>
            <family val="2"/>
          </rPr>
          <t xml:space="preserve">Caenidae, Tricorythidae </t>
        </r>
      </text>
    </comment>
    <comment ref="B9" authorId="0">
      <text>
        <r>
          <rPr>
            <sz val="9"/>
            <rFont val="Arial Narrow"/>
            <family val="2"/>
          </rPr>
          <t>Beatiscidae, Ephemeridae, Potamanthidae</t>
        </r>
      </text>
    </comment>
    <comment ref="B10" authorId="0">
      <text>
        <r>
          <rPr>
            <sz val="9"/>
            <rFont val="Arial Narrow"/>
            <family val="2"/>
          </rPr>
          <t>Chloroperlidae, Perlidae, Perlodidae</t>
        </r>
      </text>
    </comment>
    <comment ref="B11" authorId="0">
      <text>
        <r>
          <rPr>
            <sz val="9"/>
            <rFont val="Arial Narrow"/>
            <family val="2"/>
          </rPr>
          <t xml:space="preserve">Capniidae, Leuctridae, Taeniopterygidae </t>
        </r>
      </text>
    </comment>
    <comment ref="B16" authorId="0">
      <text>
        <r>
          <rPr>
            <sz val="9"/>
            <rFont val="Arial Narrow"/>
            <family val="2"/>
          </rPr>
          <t xml:space="preserve">Philopotamidae, Polycentropodidae, Psychomiidae </t>
        </r>
      </text>
    </comment>
    <comment ref="B15" authorId="0">
      <text>
        <r>
          <rPr>
            <sz val="9"/>
            <rFont val="Arial Narrow"/>
            <family val="2"/>
          </rPr>
          <t>Brachycentridae, Glossosomatidae, Helicopsychidae, Lepidostomatidae, Leptoceridae, Limnephilidae, Molannidae, Phryganeidae, Uenoidae  etc.</t>
        </r>
      </text>
    </comment>
    <comment ref="B19" authorId="0">
      <text>
        <r>
          <rPr>
            <sz val="9"/>
            <rFont val="Arial Narrow"/>
            <family val="2"/>
          </rPr>
          <t xml:space="preserve">Aeshnidae, Cordulegastridae, Gomphidae, Libellulidae </t>
        </r>
      </text>
    </comment>
    <comment ref="B20" authorId="0">
      <text>
        <r>
          <rPr>
            <sz val="9"/>
            <rFont val="Arial Narrow"/>
            <family val="2"/>
          </rPr>
          <t>Calopterygidae, Coenagrionidae, Lestidae</t>
        </r>
      </text>
    </comment>
    <comment ref="G7" authorId="0">
      <text>
        <r>
          <rPr>
            <sz val="9"/>
            <rFont val="Arial Narrow"/>
            <family val="2"/>
          </rPr>
          <t>Dytiscidae,  Haliplidae, Hydrophilidae etc.</t>
        </r>
      </text>
    </comment>
    <comment ref="G8" authorId="0">
      <text>
        <r>
          <rPr>
            <sz val="9"/>
            <rFont val="Arial Narrow"/>
            <family val="2"/>
          </rPr>
          <t>Corixidae, Notonectidae, Belostomatidae, Hydrometridae, Nepidae</t>
        </r>
      </text>
    </comment>
    <comment ref="G19" authorId="0">
      <text>
        <r>
          <rPr>
            <sz val="9"/>
            <rFont val="Arial Narrow"/>
            <family val="2"/>
          </rPr>
          <t>Culicidae, Muscidae, Syrphidae, Psychodidae, Ptychopteridae, Stratiomyidae etc</t>
        </r>
      </text>
    </comment>
    <comment ref="B26" authorId="0">
      <text>
        <r>
          <rPr>
            <sz val="9"/>
            <rFont val="Arial Narrow"/>
            <family val="2"/>
          </rPr>
          <t>Oligochaeta,, Nematoda, Nematomorpha etc</t>
        </r>
      </text>
    </comment>
    <comment ref="G25" authorId="0">
      <text>
        <r>
          <rPr>
            <sz val="9"/>
            <rFont val="Arial Narrow"/>
            <family val="2"/>
          </rPr>
          <t>Bithyniidae, Hydrobiidae, Pleuroceridae, Viviparidae</t>
        </r>
      </text>
    </comment>
    <comment ref="G26" authorId="0">
      <text>
        <r>
          <rPr>
            <sz val="9"/>
            <rFont val="Arial Narrow"/>
            <family val="2"/>
          </rPr>
          <t>Ancylidae, Planorbidae, Physidae</t>
        </r>
      </text>
    </comment>
    <comment ref="F37" authorId="0">
      <text>
        <r>
          <rPr>
            <sz val="8"/>
            <rFont val="Tahoma"/>
            <family val="2"/>
          </rPr>
          <t>Best standard values</t>
        </r>
      </text>
    </comment>
    <comment ref="E31" authorId="0">
      <text>
        <r>
          <rPr>
            <sz val="8"/>
            <rFont val="Tahoma"/>
            <family val="2"/>
          </rPr>
          <t>Points are determined from BSV's</t>
        </r>
      </text>
    </comment>
    <comment ref="G30" authorId="1">
      <text>
        <r>
          <rPr>
            <b/>
            <sz val="8"/>
            <rFont val="Tahoma"/>
            <family val="2"/>
          </rPr>
          <t>Additional comments</t>
        </r>
      </text>
    </comment>
    <comment ref="D31" authorId="1">
      <text>
        <r>
          <rPr>
            <sz val="8"/>
            <rFont val="Tahoma"/>
            <family val="2"/>
          </rPr>
          <t>Points are determined from values on a scale from 1-10.</t>
        </r>
      </text>
    </comment>
  </commentList>
</comments>
</file>

<file path=xl/sharedStrings.xml><?xml version="1.0" encoding="utf-8"?>
<sst xmlns="http://schemas.openxmlformats.org/spreadsheetml/2006/main" count="82" uniqueCount="71">
  <si>
    <t>Kinds</t>
  </si>
  <si>
    <t>Total</t>
  </si>
  <si>
    <t>Number of</t>
  </si>
  <si>
    <t>Tolerance</t>
  </si>
  <si>
    <t>Value</t>
  </si>
  <si>
    <t>Score</t>
  </si>
  <si>
    <t>Metrics</t>
  </si>
  <si>
    <t>Macroinvertebrates</t>
  </si>
  <si>
    <t>Stream Score</t>
  </si>
  <si>
    <t xml:space="preserve"> Riffle beetle</t>
  </si>
  <si>
    <t xml:space="preserve"> Long-toed beetle</t>
  </si>
  <si>
    <t xml:space="preserve"> Whirligig beetle</t>
  </si>
  <si>
    <t xml:space="preserve"> Water penny</t>
  </si>
  <si>
    <t xml:space="preserve"> Other beetles</t>
  </si>
  <si>
    <t xml:space="preserve"> Fishfly/Hellgrammite</t>
  </si>
  <si>
    <t xml:space="preserve"> Alderfly</t>
  </si>
  <si>
    <t xml:space="preserve"> Non-biting midge</t>
  </si>
  <si>
    <t xml:space="preserve"> Black fly</t>
  </si>
  <si>
    <t xml:space="preserve"> Crane fly</t>
  </si>
  <si>
    <t xml:space="preserve"> Watersnipe fly</t>
  </si>
  <si>
    <t xml:space="preserve"> Dance fly</t>
  </si>
  <si>
    <t xml:space="preserve"> Dixid midge</t>
  </si>
  <si>
    <t xml:space="preserve"> Net-wing midge</t>
  </si>
  <si>
    <t xml:space="preserve"> Horse fly</t>
  </si>
  <si>
    <t xml:space="preserve"> Other fly larva</t>
  </si>
  <si>
    <t xml:space="preserve"> Aquatic moth</t>
  </si>
  <si>
    <t xml:space="preserve"> Pea clam</t>
  </si>
  <si>
    <t xml:space="preserve"> Asian clam</t>
  </si>
  <si>
    <t xml:space="preserve"> Mussel</t>
  </si>
  <si>
    <t xml:space="preserve"> Operculate snails</t>
  </si>
  <si>
    <t xml:space="preserve"> Non-operculate snails</t>
  </si>
  <si>
    <t xml:space="preserve"> Other invertebrates</t>
  </si>
  <si>
    <t xml:space="preserve"> Minnow mayflies</t>
  </si>
  <si>
    <t xml:space="preserve"> Brush-legged mayfly</t>
  </si>
  <si>
    <t xml:space="preserve"> Flatheaded mayfly</t>
  </si>
  <si>
    <t xml:space="preserve"> Spiny crawler mayfly</t>
  </si>
  <si>
    <t xml:space="preserve"> Square-gilled mayflies</t>
  </si>
  <si>
    <t xml:space="preserve"> Burrowing mayflies</t>
  </si>
  <si>
    <t xml:space="preserve"> Patterened stoneflies</t>
  </si>
  <si>
    <t xml:space="preserve"> Winter stoneflies</t>
  </si>
  <si>
    <t xml:space="preserve"> Little brown stonefly</t>
  </si>
  <si>
    <t xml:space="preserve"> Roach-like stonefly</t>
  </si>
  <si>
    <t xml:space="preserve"> Giant stonefly</t>
  </si>
  <si>
    <t xml:space="preserve"> Case-building caddisflies</t>
  </si>
  <si>
    <t xml:space="preserve"> Net-spinning caddisflies</t>
  </si>
  <si>
    <t xml:space="preserve"> Common netspinner</t>
  </si>
  <si>
    <t xml:space="preserve"> Free-living caddisfly</t>
  </si>
  <si>
    <t xml:space="preserve"> Dragonflies</t>
  </si>
  <si>
    <t xml:space="preserve"> Damselflies</t>
  </si>
  <si>
    <t xml:space="preserve"> Crayfish</t>
  </si>
  <si>
    <t xml:space="preserve"> Scud/Sideswimmer</t>
  </si>
  <si>
    <t xml:space="preserve"> Aquatic sowbug</t>
  </si>
  <si>
    <t xml:space="preserve"> Water mites</t>
  </si>
  <si>
    <t xml:space="preserve"> Aquatic worms</t>
  </si>
  <si>
    <t xml:space="preserve"> Leeches</t>
  </si>
  <si>
    <t xml:space="preserve"> Flatworms</t>
  </si>
  <si>
    <t>Total number collected</t>
  </si>
  <si>
    <t>Values</t>
  </si>
  <si>
    <t>Point</t>
  </si>
  <si>
    <t>Results</t>
  </si>
  <si>
    <t>Integrity rating</t>
  </si>
  <si>
    <t xml:space="preserve"> Prong-gilled mayfly</t>
  </si>
  <si>
    <t xml:space="preserve"> True bugs</t>
  </si>
  <si>
    <t>BSV</t>
  </si>
  <si>
    <r>
      <rPr>
        <b/>
        <sz val="9"/>
        <rFont val="Calibri"/>
        <family val="2"/>
      </rPr>
      <t>Non</t>
    </r>
    <r>
      <rPr>
        <sz val="9"/>
        <rFont val="Calibri"/>
        <family val="2"/>
      </rPr>
      <t>-</t>
    </r>
    <r>
      <rPr>
        <b/>
        <sz val="9"/>
        <rFont val="Calibri"/>
        <family val="2"/>
      </rPr>
      <t>Insect Groups</t>
    </r>
  </si>
  <si>
    <t xml:space="preserve"> % Dominance</t>
  </si>
  <si>
    <t xml:space="preserve"> % EPT Abundance</t>
  </si>
  <si>
    <t xml:space="preserve"> Biotic Index</t>
  </si>
  <si>
    <t xml:space="preserve"> EPT Taxa</t>
  </si>
  <si>
    <t xml:space="preserve"> Total Taxa</t>
  </si>
  <si>
    <t xml:space="preserve"> % Tolerant</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</si>
</sst>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quot;$&quot;#,##0.0"/>
    <numFmt numFmtId="170" formatCode="#,##0.0"/>
    <numFmt numFmtId="171" formatCode="0.000"/>
    <numFmt numFmtId="172" formatCode="0.0000"/>
    <numFmt numFmtId="173" formatCode="0.00000"/>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Red]General"/>
    <numFmt numFmtId="183" formatCode="[Black][=0]General;[Magenta][&gt;30]General"/>
    <numFmt numFmtId="184" formatCode="[Black][&gt;=30]General;[Magenta][&lt;30]General"/>
    <numFmt numFmtId="185" formatCode="[Black][&lt;=30]General;[Magenta][&gt;30]General"/>
    <numFmt numFmtId="186" formatCode="mmmm\ d\,\ yyyy"/>
    <numFmt numFmtId="187" formatCode="0.000%"/>
    <numFmt numFmtId="188" formatCode="0.0000%"/>
    <numFmt numFmtId="189" formatCode="0.00000%"/>
    <numFmt numFmtId="190" formatCode="0.000000%"/>
    <numFmt numFmtId="191" formatCode="0.000000"/>
    <numFmt numFmtId="192" formatCode="0.0000000"/>
    <numFmt numFmtId="193" formatCode="0.00000000"/>
    <numFmt numFmtId="194" formatCode="0.0000000000000"/>
    <numFmt numFmtId="195" formatCode="0.000000000000"/>
    <numFmt numFmtId="196" formatCode="#,##0.000"/>
    <numFmt numFmtId="197" formatCode="[$-409]dddd\,\ mmmm\ dd\,\ yyyy"/>
    <numFmt numFmtId="198" formatCode="[$-409]mmmm\ d\,\ yyyy;@"/>
    <numFmt numFmtId="199" formatCode="0.0000000000000000"/>
    <numFmt numFmtId="200" formatCode="0.000000000000000"/>
    <numFmt numFmtId="201" formatCode="0.00000000000000"/>
    <numFmt numFmtId="202" formatCode="0.00000000000"/>
    <numFmt numFmtId="203" formatCode="0.0000000000"/>
    <numFmt numFmtId="204" formatCode="0.000000000"/>
    <numFmt numFmtId="205" formatCode="[$€-2]\ #,##0.00_);[Red]\([$€-2]\ #,##0.00\)"/>
    <numFmt numFmtId="206" formatCode="mm/dd/yy;@"/>
    <numFmt numFmtId="207" formatCode="[$-409]h:mm:ss\ AM/PM"/>
    <numFmt numFmtId="208" formatCode="h:mm;@"/>
    <numFmt numFmtId="209" formatCode="[$-409]d\-mmm\-yy;@"/>
    <numFmt numFmtId="210" formatCode="00000"/>
  </numFmts>
  <fonts count="54">
    <font>
      <sz val="10"/>
      <name val="Arial"/>
      <family val="0"/>
    </font>
    <font>
      <u val="single"/>
      <sz val="10"/>
      <color indexed="12"/>
      <name val="Arial"/>
      <family val="2"/>
    </font>
    <font>
      <u val="single"/>
      <sz val="10"/>
      <color indexed="36"/>
      <name val="Arial"/>
      <family val="2"/>
    </font>
    <font>
      <sz val="10"/>
      <name val="Arial Narrow"/>
      <family val="2"/>
    </font>
    <font>
      <sz val="9"/>
      <name val="Arial Narrow"/>
      <family val="2"/>
    </font>
    <font>
      <sz val="8"/>
      <name val="Arial Narrow"/>
      <family val="2"/>
    </font>
    <font>
      <u val="single"/>
      <sz val="8"/>
      <name val="Arial Narrow"/>
      <family val="2"/>
    </font>
    <font>
      <b/>
      <sz val="9"/>
      <name val="Arial Narrow"/>
      <family val="2"/>
    </font>
    <font>
      <u val="single"/>
      <sz val="9"/>
      <name val="Arial Narrow"/>
      <family val="2"/>
    </font>
    <font>
      <sz val="8"/>
      <name val="Tahoma"/>
      <family val="2"/>
    </font>
    <font>
      <sz val="9"/>
      <name val="Calibri"/>
      <family val="2"/>
    </font>
    <font>
      <b/>
      <sz val="9"/>
      <name val="Calibri"/>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60"/>
      <name val="Calibri"/>
      <family val="2"/>
    </font>
    <font>
      <u val="single"/>
      <sz val="10"/>
      <color indexed="17"/>
      <name val="Calibri"/>
      <family val="2"/>
    </font>
    <font>
      <u val="single"/>
      <sz val="9"/>
      <color indexed="17"/>
      <name val="Calibri"/>
      <family val="2"/>
    </font>
    <font>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9" tint="-0.4999699890613556"/>
      <name val="Calibri"/>
      <family val="2"/>
    </font>
    <font>
      <u val="single"/>
      <sz val="10"/>
      <color rgb="FF008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4">
    <xf numFmtId="0" fontId="0" fillId="0" borderId="0" xfId="0" applyAlignment="1">
      <alignment/>
    </xf>
    <xf numFmtId="0" fontId="3" fillId="0" borderId="0" xfId="0" applyFont="1" applyAlignment="1">
      <alignment/>
    </xf>
    <xf numFmtId="0" fontId="11" fillId="7" borderId="10" xfId="0" applyFont="1" applyFill="1" applyBorder="1" applyAlignment="1">
      <alignment horizontal="center" vertical="center"/>
    </xf>
    <xf numFmtId="0" fontId="10" fillId="7" borderId="10" xfId="0" applyFont="1" applyFill="1" applyBorder="1" applyAlignment="1">
      <alignment horizontal="center" vertical="center"/>
    </xf>
    <xf numFmtId="0" fontId="10" fillId="0" borderId="0" xfId="0" applyFont="1" applyAlignment="1">
      <alignment/>
    </xf>
    <xf numFmtId="0" fontId="11" fillId="7" borderId="11" xfId="0" applyFont="1" applyFill="1" applyBorder="1" applyAlignment="1">
      <alignment horizontal="center" vertical="center"/>
    </xf>
    <xf numFmtId="0" fontId="10" fillId="7" borderId="11" xfId="0" applyFont="1" applyFill="1" applyBorder="1" applyAlignment="1">
      <alignment horizontal="center" vertical="center"/>
    </xf>
    <xf numFmtId="0" fontId="10" fillId="6" borderId="12" xfId="0" applyFont="1" applyFill="1" applyBorder="1" applyAlignment="1">
      <alignment/>
    </xf>
    <xf numFmtId="1" fontId="10" fillId="0" borderId="12" xfId="0" applyNumberFormat="1" applyFont="1" applyBorder="1" applyAlignment="1" applyProtection="1">
      <alignment horizontal="center"/>
      <protection locked="0"/>
    </xf>
    <xf numFmtId="1" fontId="10" fillId="33" borderId="12" xfId="0" applyNumberFormat="1" applyFont="1" applyFill="1" applyBorder="1" applyAlignment="1" applyProtection="1">
      <alignment horizontal="center"/>
      <protection locked="0"/>
    </xf>
    <xf numFmtId="1" fontId="10" fillId="4" borderId="12" xfId="0" applyNumberFormat="1" applyFont="1" applyFill="1" applyBorder="1" applyAlignment="1">
      <alignment horizontal="center"/>
    </xf>
    <xf numFmtId="1" fontId="10" fillId="4" borderId="13" xfId="0" applyNumberFormat="1" applyFont="1" applyFill="1" applyBorder="1" applyAlignment="1" applyProtection="1">
      <alignment horizontal="center"/>
      <protection/>
    </xf>
    <xf numFmtId="1" fontId="10" fillId="4" borderId="12" xfId="0" applyNumberFormat="1" applyFont="1" applyFill="1" applyBorder="1" applyAlignment="1" applyProtection="1">
      <alignment horizontal="center"/>
      <protection/>
    </xf>
    <xf numFmtId="1" fontId="10" fillId="34" borderId="12" xfId="0" applyNumberFormat="1" applyFont="1" applyFill="1" applyBorder="1" applyAlignment="1" applyProtection="1">
      <alignment horizontal="center"/>
      <protection locked="0"/>
    </xf>
    <xf numFmtId="1" fontId="10" fillId="4" borderId="12" xfId="0" applyNumberFormat="1" applyFont="1" applyFill="1" applyBorder="1" applyAlignment="1" applyProtection="1">
      <alignment horizontal="center"/>
      <protection locked="0"/>
    </xf>
    <xf numFmtId="1" fontId="10" fillId="0" borderId="10" xfId="0" applyNumberFormat="1" applyFont="1" applyBorder="1" applyAlignment="1" applyProtection="1">
      <alignment horizontal="center"/>
      <protection locked="0"/>
    </xf>
    <xf numFmtId="1" fontId="10" fillId="4" borderId="10" xfId="0" applyNumberFormat="1" applyFont="1" applyFill="1" applyBorder="1" applyAlignment="1">
      <alignment horizontal="center"/>
    </xf>
    <xf numFmtId="0" fontId="10" fillId="4" borderId="11" xfId="0" applyFont="1" applyFill="1" applyBorder="1" applyAlignment="1">
      <alignment horizontal="center"/>
    </xf>
    <xf numFmtId="0" fontId="10" fillId="6" borderId="12" xfId="0" applyFont="1" applyFill="1" applyBorder="1" applyAlignment="1">
      <alignment horizontal="left"/>
    </xf>
    <xf numFmtId="1" fontId="10" fillId="6" borderId="12" xfId="0" applyNumberFormat="1" applyFont="1" applyFill="1" applyBorder="1" applyAlignment="1">
      <alignment horizontal="center"/>
    </xf>
    <xf numFmtId="164" fontId="10" fillId="4" borderId="12" xfId="53" applyNumberFormat="1" applyFont="1" applyFill="1" applyBorder="1" applyAlignment="1" applyProtection="1">
      <alignment horizontal="center" vertical="center" wrapText="1"/>
      <protection/>
    </xf>
    <xf numFmtId="0" fontId="10" fillId="4" borderId="12" xfId="53" applyFont="1" applyFill="1" applyBorder="1" applyAlignment="1" applyProtection="1">
      <alignment horizontal="center" vertical="center" wrapText="1"/>
      <protection/>
    </xf>
    <xf numFmtId="164" fontId="10" fillId="4" borderId="12" xfId="0" applyNumberFormat="1" applyFont="1" applyFill="1" applyBorder="1" applyAlignment="1">
      <alignment horizontal="center"/>
    </xf>
    <xf numFmtId="2" fontId="10" fillId="6" borderId="12" xfId="0" applyNumberFormat="1" applyFont="1" applyFill="1" applyBorder="1" applyAlignment="1">
      <alignment horizontal="center"/>
    </xf>
    <xf numFmtId="164" fontId="10" fillId="6" borderId="12" xfId="0" applyNumberFormat="1" applyFont="1" applyFill="1" applyBorder="1" applyAlignment="1">
      <alignment horizontal="center"/>
    </xf>
    <xf numFmtId="0" fontId="51" fillId="6" borderId="12" xfId="53" applyFont="1" applyFill="1" applyBorder="1" applyAlignment="1" applyProtection="1">
      <alignment horizontal="center" vertical="center"/>
      <protection/>
    </xf>
    <xf numFmtId="0" fontId="10" fillId="6" borderId="12" xfId="53" applyFont="1" applyFill="1" applyBorder="1" applyAlignment="1" applyProtection="1">
      <alignment horizontal="center" vertical="center"/>
      <protection/>
    </xf>
    <xf numFmtId="0" fontId="10" fillId="0" borderId="0" xfId="0" applyFont="1" applyAlignment="1">
      <alignment horizontal="center"/>
    </xf>
    <xf numFmtId="1" fontId="10" fillId="35" borderId="12" xfId="0" applyNumberFormat="1" applyFont="1" applyFill="1" applyBorder="1" applyAlignment="1" applyProtection="1">
      <alignment horizontal="center"/>
      <protection locked="0"/>
    </xf>
    <xf numFmtId="1" fontId="52" fillId="7" borderId="10" xfId="53" applyNumberFormat="1" applyFont="1" applyFill="1" applyBorder="1" applyAlignment="1" applyProtection="1">
      <alignment horizontal="center"/>
      <protection/>
    </xf>
    <xf numFmtId="0" fontId="52" fillId="7" borderId="11" xfId="53" applyFont="1" applyFill="1" applyBorder="1" applyAlignment="1" applyProtection="1">
      <alignment horizontal="center"/>
      <protection/>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32" fillId="7" borderId="10" xfId="53" applyFont="1" applyFill="1" applyBorder="1" applyAlignment="1" applyProtection="1">
      <alignment horizontal="center" vertical="center"/>
      <protection/>
    </xf>
    <xf numFmtId="0" fontId="32" fillId="7" borderId="11" xfId="53" applyFont="1" applyFill="1" applyBorder="1" applyAlignment="1" applyProtection="1">
      <alignment horizontal="center" vertical="center"/>
      <protection/>
    </xf>
    <xf numFmtId="0" fontId="10" fillId="6" borderId="10" xfId="0" applyFont="1" applyFill="1" applyBorder="1" applyAlignment="1">
      <alignment horizontal="left" vertical="center"/>
    </xf>
    <xf numFmtId="0" fontId="10" fillId="6" borderId="11" xfId="0" applyFont="1" applyFill="1" applyBorder="1" applyAlignment="1">
      <alignment horizontal="left" vertical="center"/>
    </xf>
    <xf numFmtId="1" fontId="10" fillId="7" borderId="10" xfId="0" applyNumberFormat="1" applyFont="1" applyFill="1" applyBorder="1" applyAlignment="1">
      <alignment horizontal="center" vertical="center"/>
    </xf>
    <xf numFmtId="1" fontId="10" fillId="7" borderId="11" xfId="0" applyNumberFormat="1" applyFont="1" applyFill="1" applyBorder="1" applyAlignment="1">
      <alignment horizontal="center" vertical="center"/>
    </xf>
    <xf numFmtId="1" fontId="10" fillId="4" borderId="10" xfId="0" applyNumberFormat="1" applyFont="1" applyFill="1" applyBorder="1" applyAlignment="1">
      <alignment horizontal="center" vertical="center"/>
    </xf>
    <xf numFmtId="1" fontId="10" fillId="4" borderId="11" xfId="0" applyNumberFormat="1" applyFont="1" applyFill="1" applyBorder="1" applyAlignment="1">
      <alignment horizontal="center" vertical="center"/>
    </xf>
    <xf numFmtId="0" fontId="10" fillId="7" borderId="13" xfId="0" applyFont="1" applyFill="1" applyBorder="1" applyAlignment="1" applyProtection="1">
      <alignment horizontal="center"/>
      <protection hidden="1"/>
    </xf>
    <xf numFmtId="0" fontId="10" fillId="7" borderId="14" xfId="0" applyFont="1" applyFill="1" applyBorder="1" applyAlignment="1" applyProtection="1">
      <alignment horizontal="center"/>
      <protection hidden="1"/>
    </xf>
    <xf numFmtId="0" fontId="10" fillId="7" borderId="15" xfId="0" applyFont="1" applyFill="1" applyBorder="1" applyAlignment="1" applyProtection="1">
      <alignment horizontal="center"/>
      <protection hidden="1"/>
    </xf>
    <xf numFmtId="1" fontId="11" fillId="4" borderId="13" xfId="0" applyNumberFormat="1" applyFont="1" applyFill="1" applyBorder="1" applyAlignment="1" applyProtection="1">
      <alignment horizontal="center"/>
      <protection locked="0"/>
    </xf>
    <xf numFmtId="1" fontId="11" fillId="4" borderId="15" xfId="0" applyNumberFormat="1" applyFont="1" applyFill="1" applyBorder="1" applyAlignment="1" applyProtection="1">
      <alignment horizontal="center"/>
      <protection locked="0"/>
    </xf>
    <xf numFmtId="0" fontId="10" fillId="4" borderId="16" xfId="53" applyFont="1" applyFill="1" applyBorder="1" applyAlignment="1" applyProtection="1">
      <alignment horizontal="center" vertical="center" wrapText="1"/>
      <protection/>
    </xf>
    <xf numFmtId="0" fontId="10" fillId="4" borderId="17" xfId="53" applyFont="1" applyFill="1" applyBorder="1" applyAlignment="1" applyProtection="1">
      <alignment horizontal="center" vertical="center" wrapText="1"/>
      <protection/>
    </xf>
    <xf numFmtId="1" fontId="51" fillId="6" borderId="13" xfId="0" applyNumberFormat="1" applyFont="1" applyFill="1" applyBorder="1" applyAlignment="1">
      <alignment horizontal="center" vertical="center"/>
    </xf>
    <xf numFmtId="1" fontId="51" fillId="6" borderId="15" xfId="0" applyNumberFormat="1" applyFont="1" applyFill="1" applyBorder="1" applyAlignment="1">
      <alignment horizontal="center" vertical="center"/>
    </xf>
    <xf numFmtId="0" fontId="10" fillId="7" borderId="18" xfId="0" applyFont="1" applyFill="1" applyBorder="1" applyAlignment="1" applyProtection="1">
      <alignment horizontal="left" vertical="top" wrapText="1"/>
      <protection locked="0"/>
    </xf>
    <xf numFmtId="0" fontId="10" fillId="7" borderId="19" xfId="0" applyFont="1" applyFill="1" applyBorder="1" applyAlignment="1" applyProtection="1">
      <alignment horizontal="left" vertical="top" wrapText="1"/>
      <protection locked="0"/>
    </xf>
    <xf numFmtId="0" fontId="10" fillId="7" borderId="20" xfId="0" applyFont="1" applyFill="1" applyBorder="1" applyAlignment="1" applyProtection="1">
      <alignment horizontal="left" vertical="top" wrapText="1"/>
      <protection locked="0"/>
    </xf>
    <xf numFmtId="0" fontId="10" fillId="7" borderId="21" xfId="0" applyFont="1" applyFill="1" applyBorder="1" applyAlignment="1" applyProtection="1">
      <alignment horizontal="left" vertical="top" wrapText="1"/>
      <protection locked="0"/>
    </xf>
    <xf numFmtId="0" fontId="10" fillId="7" borderId="0" xfId="0" applyFont="1" applyFill="1" applyBorder="1" applyAlignment="1" applyProtection="1">
      <alignment horizontal="left" vertical="top" wrapText="1"/>
      <protection locked="0"/>
    </xf>
    <xf numFmtId="0" fontId="10" fillId="7" borderId="22" xfId="0" applyFont="1" applyFill="1" applyBorder="1" applyAlignment="1" applyProtection="1">
      <alignment horizontal="left" vertical="top" wrapText="1"/>
      <protection locked="0"/>
    </xf>
    <xf numFmtId="0" fontId="10" fillId="7" borderId="16" xfId="0" applyFont="1" applyFill="1" applyBorder="1" applyAlignment="1" applyProtection="1">
      <alignment horizontal="left" vertical="top" wrapText="1"/>
      <protection locked="0"/>
    </xf>
    <xf numFmtId="0" fontId="10" fillId="7" borderId="23" xfId="0" applyFont="1" applyFill="1" applyBorder="1" applyAlignment="1" applyProtection="1">
      <alignment horizontal="left" vertical="top" wrapText="1"/>
      <protection locked="0"/>
    </xf>
    <xf numFmtId="0" fontId="10" fillId="7" borderId="17" xfId="0" applyFont="1" applyFill="1" applyBorder="1" applyAlignment="1" applyProtection="1">
      <alignment horizontal="left" vertical="top" wrapText="1"/>
      <protection locked="0"/>
    </xf>
    <xf numFmtId="0" fontId="10" fillId="6" borderId="13" xfId="0" applyFont="1" applyFill="1" applyBorder="1" applyAlignment="1">
      <alignment horizontal="center" vertical="center"/>
    </xf>
    <xf numFmtId="0" fontId="10" fillId="6" borderId="15" xfId="0" applyFont="1" applyFill="1" applyBorder="1" applyAlignment="1">
      <alignment horizontal="center" vertical="center"/>
    </xf>
    <xf numFmtId="0" fontId="10" fillId="0" borderId="13" xfId="0" applyFont="1" applyBorder="1" applyAlignment="1" applyProtection="1">
      <alignment horizontal="right"/>
      <protection locked="0"/>
    </xf>
    <xf numFmtId="0" fontId="10" fillId="0" borderId="14" xfId="0" applyFont="1" applyBorder="1" applyAlignment="1" applyProtection="1">
      <alignment horizontal="right"/>
      <protection locked="0"/>
    </xf>
    <xf numFmtId="0" fontId="10" fillId="0" borderId="15" xfId="0" applyFont="1"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19050</xdr:rowOff>
    </xdr:from>
    <xdr:to>
      <xdr:col>8</xdr:col>
      <xdr:colOff>0</xdr:colOff>
      <xdr:row>21</xdr:row>
      <xdr:rowOff>28575</xdr:rowOff>
    </xdr:to>
    <xdr:sp>
      <xdr:nvSpPr>
        <xdr:cNvPr id="1" name="TextBox 1"/>
        <xdr:cNvSpPr txBox="1">
          <a:spLocks noChangeArrowheads="1"/>
        </xdr:cNvSpPr>
      </xdr:nvSpPr>
      <xdr:spPr>
        <a:xfrm>
          <a:off x="114300" y="180975"/>
          <a:ext cx="4762500" cy="3248025"/>
        </a:xfrm>
        <a:prstGeom prst="rect">
          <a:avLst/>
        </a:prstGeom>
        <a:blipFill>
          <a:blip r:embed="rId1"/>
          <a:srcRect/>
          <a:stretch>
            <a:fillRect/>
          </a:stretch>
        </a:blipFill>
        <a:ln w="9525" cmpd="sng">
          <a:solidFill>
            <a:srgbClr val="984807"/>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Enter your macroinvertebrate counts in the cells</a:t>
          </a:r>
          <a:r>
            <a:rPr lang="en-US" cap="none" sz="1100" b="0" i="0" u="none" baseline="0">
              <a:solidFill>
                <a:srgbClr val="000000"/>
              </a:solidFill>
              <a:latin typeface="Calibri"/>
              <a:ea typeface="Calibri"/>
              <a:cs typeface="Calibri"/>
            </a:rPr>
            <a:t> of the spreadsheet corresponding to the correct group.  Also enter the number of kinds (families).  Some groups may have multiple families whereas others have only one.  The cells indicated by a yellow shading correspond to the groups that have multiple families.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spreadsheet calculates six different metrics and integrates these into an overall stream score using two methods, a point scale and the best standard values (BSV); </a:t>
          </a:r>
          <a:r>
            <a:rPr lang="en-US" cap="none" sz="1100" b="0" i="0" u="sng" baseline="0">
              <a:solidFill>
                <a:srgbClr val="000000"/>
              </a:solidFill>
              <a:latin typeface="Calibri"/>
              <a:ea typeface="Calibri"/>
              <a:cs typeface="Calibri"/>
            </a:rPr>
            <a:t>see below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metrics chosen either decrease or increase with stress.  Total Taxa, EPT Taxa and % EPT Abundance decrease; Biotic Index, % Dominance and % Tolerant  increase.  </a:t>
          </a:r>
          <a:r>
            <a:rPr lang="en-US" cap="none" sz="1100" b="0" i="0" u="sng" baseline="0">
              <a:solidFill>
                <a:srgbClr val="000000"/>
              </a:solidFill>
              <a:latin typeface="Calibri"/>
              <a:ea typeface="Calibri"/>
              <a:cs typeface="Calibri"/>
            </a:rPr>
            <a:t>Not</a:t>
          </a:r>
          <a:r>
            <a:rPr lang="en-US" cap="none" sz="1100" b="0" i="0" u="none" baseline="0">
              <a:solidFill>
                <a:srgbClr val="000000"/>
              </a:solidFill>
              <a:latin typeface="Calibri"/>
              <a:ea typeface="Calibri"/>
              <a:cs typeface="Calibri"/>
            </a:rPr>
            <a:t>e:  If you identify your collections to a full </a:t>
          </a:r>
          <a:r>
            <a:rPr lang="en-US" cap="none" sz="1100" b="1" i="0" u="none" baseline="0">
              <a:solidFill>
                <a:srgbClr val="000000"/>
              </a:solidFill>
              <a:latin typeface="Calibri"/>
              <a:ea typeface="Calibri"/>
              <a:cs typeface="Calibri"/>
            </a:rPr>
            <a:t>family-level </a:t>
          </a:r>
          <a:r>
            <a:rPr lang="en-US" cap="none" sz="1100" b="0" i="0" u="none" baseline="0">
              <a:solidFill>
                <a:srgbClr val="000000"/>
              </a:solidFill>
              <a:latin typeface="Calibri"/>
              <a:ea typeface="Calibri"/>
              <a:cs typeface="Calibri"/>
            </a:rPr>
            <a:t>use the </a:t>
          </a:r>
          <a:r>
            <a:rPr lang="en-US" cap="none" sz="1100" b="1" i="0" u="none" baseline="0">
              <a:solidFill>
                <a:srgbClr val="000000"/>
              </a:solidFill>
              <a:latin typeface="Calibri"/>
              <a:ea typeface="Calibri"/>
              <a:cs typeface="Calibri"/>
            </a:rPr>
            <a:t>level 3</a:t>
          </a:r>
          <a:r>
            <a:rPr lang="en-US" cap="none" sz="1100" b="0" i="0" u="none" baseline="0">
              <a:solidFill>
                <a:srgbClr val="000000"/>
              </a:solidFill>
              <a:latin typeface="Calibri"/>
              <a:ea typeface="Calibri"/>
              <a:cs typeface="Calibri"/>
            </a:rPr>
            <a:t> spreadsheet.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order to have a clear picture of how the macroinvertebrate community responds to stressors such as the addition of pollutants to the stream, or physical changes such as increased sedimentation or loss of riparain buffers, a wide vareity of metric calculations are needed.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vdep.org/Documents%20and%20Settings\tcraddock\Reference%20Reach%20Survey%204-1%20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ummary"/>
      <sheetName val="Profile"/>
      <sheetName val="Pattern"/>
      <sheetName val="Materials"/>
      <sheetName val="Dimension"/>
      <sheetName val="Dimension Estimated Values"/>
    </sheetNames>
    <sheetDataSet>
      <sheetData sheetId="4">
        <row r="4">
          <cell r="BR4" t="str">
            <v>Largest Particle</v>
          </cell>
          <cell r="BU4" t="str">
            <v>Particle Shape Factor</v>
          </cell>
        </row>
        <row r="5">
          <cell r="BV5" t="str">
            <v>axis (mm)</v>
          </cell>
        </row>
        <row r="6">
          <cell r="BU6" t="str">
            <v>a</v>
          </cell>
          <cell r="BV6" t="str">
            <v>b</v>
          </cell>
          <cell r="BW6" t="str">
            <v>c</v>
          </cell>
          <cell r="BX6" t="str">
            <v>Sp</v>
          </cell>
        </row>
        <row r="7">
          <cell r="BR7">
            <v>1</v>
          </cell>
          <cell r="BX7" t="str">
            <v>---</v>
          </cell>
        </row>
        <row r="8">
          <cell r="BR8">
            <v>2</v>
          </cell>
          <cell r="BX8" t="str">
            <v>---</v>
          </cell>
        </row>
        <row r="9">
          <cell r="BF9" t="str">
            <v>---</v>
          </cell>
          <cell r="BG9" t="str">
            <v>.</v>
          </cell>
          <cell r="BR9">
            <v>3</v>
          </cell>
          <cell r="BX9" t="str">
            <v>---</v>
          </cell>
        </row>
        <row r="10">
          <cell r="L10" t="str">
            <v>Material</v>
          </cell>
          <cell r="M10" t="str">
            <v>Size Range (mm)</v>
          </cell>
          <cell r="O10" t="str">
            <v>Count</v>
          </cell>
          <cell r="BR10">
            <v>4</v>
          </cell>
          <cell r="BX10" t="str">
            <v>---</v>
          </cell>
        </row>
        <row r="11">
          <cell r="L11" t="str">
            <v>silt/clay</v>
          </cell>
          <cell r="M11" t="str">
            <v>0    -</v>
          </cell>
          <cell r="N11">
            <v>0.062</v>
          </cell>
          <cell r="O11">
            <v>10</v>
          </cell>
          <cell r="P11">
            <v>0.1</v>
          </cell>
          <cell r="Q11">
            <v>0.1</v>
          </cell>
          <cell r="R11" t="str">
            <v>Bankfull Channel</v>
          </cell>
          <cell r="BA11" t="str">
            <v>Sieve &amp;</v>
          </cell>
          <cell r="BF11">
            <v>1</v>
          </cell>
          <cell r="BR11">
            <v>5</v>
          </cell>
          <cell r="BX11" t="str">
            <v>---</v>
          </cell>
        </row>
        <row r="12">
          <cell r="L12" t="str">
            <v>very fine sand</v>
          </cell>
          <cell r="M12" t="str">
            <v>0.062  -</v>
          </cell>
          <cell r="N12">
            <v>0.125</v>
          </cell>
          <cell r="P12">
            <v>0.1</v>
          </cell>
          <cell r="Q12">
            <v>0.1</v>
          </cell>
          <cell r="R12" t="str">
            <v>Pebble Count, </v>
          </cell>
          <cell r="AE12" t="str">
            <v>Weighted pebble count by channel facies</v>
          </cell>
          <cell r="AL12">
            <v>0</v>
          </cell>
          <cell r="AY12" t="str">
            <v>Sieve</v>
          </cell>
          <cell r="AZ12" t="str">
            <v>Sieve</v>
          </cell>
          <cell r="BA12" t="str">
            <v>Sample</v>
          </cell>
          <cell r="BB12" t="str">
            <v>Retained</v>
          </cell>
          <cell r="BD12" t="str">
            <v>Passing</v>
          </cell>
          <cell r="BF12">
            <v>0</v>
          </cell>
          <cell r="BX12" t="str">
            <v>---</v>
          </cell>
        </row>
        <row r="13">
          <cell r="L13" t="str">
            <v>fine sand</v>
          </cell>
          <cell r="M13" t="str">
            <v>0.125  -</v>
          </cell>
          <cell r="N13">
            <v>0.25</v>
          </cell>
          <cell r="P13">
            <v>0.1</v>
          </cell>
          <cell r="Q13">
            <v>0.1</v>
          </cell>
          <cell r="R13" t="str">
            <v>---</v>
          </cell>
          <cell r="AF13" t="str">
            <v>Material</v>
          </cell>
          <cell r="AG13" t="str">
            <v>Size Range (mm)</v>
          </cell>
          <cell r="AI13" t="str">
            <v>weighted</v>
          </cell>
          <cell r="AL13">
            <v>0</v>
          </cell>
          <cell r="AY13" t="str">
            <v>Size</v>
          </cell>
          <cell r="AZ13" t="str">
            <v>Weight</v>
          </cell>
          <cell r="BA13" t="str">
            <v>Weight</v>
          </cell>
          <cell r="BB13" t="str">
            <v>on Sieve</v>
          </cell>
          <cell r="BD13" t="str">
            <v>Sieve</v>
          </cell>
          <cell r="BF13" t="str">
            <v>Point Bar</v>
          </cell>
          <cell r="BG13" t="str">
            <v>.</v>
          </cell>
          <cell r="BX13" t="str">
            <v>---</v>
          </cell>
        </row>
        <row r="14">
          <cell r="L14" t="str">
            <v>medium sand</v>
          </cell>
          <cell r="M14" t="str">
            <v>0.25  -</v>
          </cell>
          <cell r="N14">
            <v>0.5</v>
          </cell>
          <cell r="P14">
            <v>0.1</v>
          </cell>
          <cell r="Q14">
            <v>0.1</v>
          </cell>
          <cell r="AF14" t="str">
            <v>silt/clay</v>
          </cell>
          <cell r="AG14" t="str">
            <v>0    -</v>
          </cell>
          <cell r="AH14">
            <v>0.062</v>
          </cell>
          <cell r="AI14">
            <v>0</v>
          </cell>
          <cell r="AJ14" t="e">
            <v>#DIV/0!</v>
          </cell>
          <cell r="AK14" t="e">
            <v>#N/A</v>
          </cell>
          <cell r="AL14">
            <v>0</v>
          </cell>
          <cell r="AY14" t="str">
            <v>(mm)</v>
          </cell>
          <cell r="AZ14" t="str">
            <v>(g)</v>
          </cell>
          <cell r="BA14" t="str">
            <v>(g)</v>
          </cell>
          <cell r="BB14" t="str">
            <v>(g)</v>
          </cell>
          <cell r="BF14" t="str">
            <v>Bed Sub-pavement</v>
          </cell>
          <cell r="BG14" t="str">
            <v>.</v>
          </cell>
          <cell r="BX14" t="str">
            <v>---</v>
          </cell>
        </row>
        <row r="15">
          <cell r="L15" t="str">
            <v>coarse sand</v>
          </cell>
          <cell r="M15" t="str">
            <v>0.5  -</v>
          </cell>
          <cell r="N15">
            <v>1</v>
          </cell>
          <cell r="O15">
            <v>5</v>
          </cell>
          <cell r="P15">
            <v>0.15000000000000002</v>
          </cell>
          <cell r="Q15">
            <v>0.15000000000000002</v>
          </cell>
          <cell r="R15">
            <v>3</v>
          </cell>
          <cell r="AF15" t="str">
            <v>very fine sand</v>
          </cell>
          <cell r="AG15" t="str">
            <v>0.062  -</v>
          </cell>
          <cell r="AH15">
            <v>0.125</v>
          </cell>
          <cell r="AI15">
            <v>0</v>
          </cell>
          <cell r="AJ15" t="e">
            <v>#DIV/0!</v>
          </cell>
          <cell r="AK15" t="e">
            <v>#N/A</v>
          </cell>
          <cell r="AL15">
            <v>0</v>
          </cell>
          <cell r="BB15">
            <v>0</v>
          </cell>
          <cell r="BC15" t="str">
            <v>---</v>
          </cell>
          <cell r="BD15" t="str">
            <v>---</v>
          </cell>
          <cell r="BE15" t="str">
            <v>---</v>
          </cell>
          <cell r="BF15" t="str">
            <v>Channel Bank</v>
          </cell>
          <cell r="BG15" t="str">
            <v>.</v>
          </cell>
          <cell r="BX15" t="str">
            <v>---</v>
          </cell>
        </row>
        <row r="16">
          <cell r="L16" t="str">
            <v>very coarse sand</v>
          </cell>
          <cell r="M16" t="str">
            <v>1  -</v>
          </cell>
          <cell r="N16">
            <v>2</v>
          </cell>
          <cell r="P16">
            <v>0.15</v>
          </cell>
          <cell r="Q16">
            <v>0.15</v>
          </cell>
          <cell r="R16">
            <v>3</v>
          </cell>
          <cell r="AF16" t="str">
            <v>fine sand</v>
          </cell>
          <cell r="AG16" t="str">
            <v>0.125  -</v>
          </cell>
          <cell r="AH16">
            <v>0.25</v>
          </cell>
          <cell r="AI16">
            <v>0</v>
          </cell>
          <cell r="AJ16" t="e">
            <v>#DIV/0!</v>
          </cell>
          <cell r="AK16" t="e">
            <v>#N/A</v>
          </cell>
          <cell r="AL16" t="str">
            <v>            </v>
          </cell>
          <cell r="AW16">
            <v>0</v>
          </cell>
          <cell r="BB16">
            <v>0</v>
          </cell>
          <cell r="BC16" t="str">
            <v>---</v>
          </cell>
          <cell r="BD16" t="str">
            <v>---</v>
          </cell>
          <cell r="BE16" t="str">
            <v>---</v>
          </cell>
          <cell r="BX16" t="str">
            <v>---</v>
          </cell>
        </row>
        <row r="17">
          <cell r="L17" t="str">
            <v>very fine gravel</v>
          </cell>
          <cell r="M17" t="str">
            <v>2  -</v>
          </cell>
          <cell r="N17">
            <v>4</v>
          </cell>
          <cell r="P17">
            <v>0.15</v>
          </cell>
          <cell r="Q17">
            <v>0.15</v>
          </cell>
          <cell r="R17" t="str">
            <v>Riffle Surface</v>
          </cell>
          <cell r="AF17" t="str">
            <v>medium sand</v>
          </cell>
          <cell r="AG17" t="str">
            <v>0.25  -</v>
          </cell>
          <cell r="AH17">
            <v>0.5</v>
          </cell>
          <cell r="AI17">
            <v>0</v>
          </cell>
          <cell r="AJ17" t="e">
            <v>#DIV/0!</v>
          </cell>
          <cell r="AK17" t="e">
            <v>#N/A</v>
          </cell>
          <cell r="AL17" t="str">
            <v>Weighted pebble count by channel facies</v>
          </cell>
          <cell r="AW17">
            <v>0</v>
          </cell>
          <cell r="BB17">
            <v>0</v>
          </cell>
          <cell r="BC17" t="str">
            <v>---</v>
          </cell>
          <cell r="BD17" t="str">
            <v>---</v>
          </cell>
          <cell r="BE17" t="str">
            <v>---</v>
          </cell>
          <cell r="BW17" t="str">
            <v>mean shape factor:</v>
          </cell>
          <cell r="BX17" t="str">
            <v>---</v>
          </cell>
        </row>
        <row r="18">
          <cell r="L18" t="str">
            <v>fine gravel</v>
          </cell>
          <cell r="M18" t="str">
            <v>4  -</v>
          </cell>
          <cell r="N18">
            <v>6</v>
          </cell>
          <cell r="P18">
            <v>0.15</v>
          </cell>
          <cell r="Q18">
            <v>0.15</v>
          </cell>
          <cell r="R18" t="str">
            <v>Bed Surface</v>
          </cell>
          <cell r="AF18" t="str">
            <v>coarse sand</v>
          </cell>
          <cell r="AG18" t="str">
            <v>0.5  -</v>
          </cell>
          <cell r="AH18">
            <v>1</v>
          </cell>
          <cell r="AI18">
            <v>0</v>
          </cell>
          <cell r="AJ18" t="e">
            <v>#DIV/0!</v>
          </cell>
          <cell r="AK18" t="e">
            <v>#N/A</v>
          </cell>
          <cell r="AL18" t="str">
            <v>---</v>
          </cell>
          <cell r="AW18">
            <v>0</v>
          </cell>
          <cell r="BB18">
            <v>0</v>
          </cell>
          <cell r="BC18" t="str">
            <v>---</v>
          </cell>
          <cell r="BD18" t="str">
            <v>---</v>
          </cell>
          <cell r="BE18" t="str">
            <v>---</v>
          </cell>
          <cell r="BF18" t="str">
            <v>d 16-84</v>
          </cell>
          <cell r="BG18" t="str">
            <v>.</v>
          </cell>
        </row>
        <row r="19">
          <cell r="L19" t="str">
            <v>fine gravel</v>
          </cell>
          <cell r="M19" t="str">
            <v>6  -</v>
          </cell>
          <cell r="N19">
            <v>8</v>
          </cell>
          <cell r="O19">
            <v>35</v>
          </cell>
          <cell r="P19">
            <v>0.5</v>
          </cell>
          <cell r="Q19">
            <v>0.5</v>
          </cell>
          <cell r="R19" t="str">
            <v>Bankfull Channel</v>
          </cell>
          <cell r="AF19" t="str">
            <v>very coarse sand</v>
          </cell>
          <cell r="AG19" t="str">
            <v>1  -</v>
          </cell>
          <cell r="AH19">
            <v>2</v>
          </cell>
          <cell r="AI19">
            <v>0</v>
          </cell>
          <cell r="AJ19" t="e">
            <v>#DIV/0!</v>
          </cell>
          <cell r="AK19" t="e">
            <v>#N/A</v>
          </cell>
          <cell r="AL19">
            <v>3</v>
          </cell>
          <cell r="AW19">
            <v>0</v>
          </cell>
          <cell r="BB19">
            <v>0</v>
          </cell>
          <cell r="BC19" t="str">
            <v>---</v>
          </cell>
          <cell r="BD19" t="str">
            <v>---</v>
          </cell>
          <cell r="BE19" t="str">
            <v>---</v>
          </cell>
          <cell r="BF19">
            <v>0</v>
          </cell>
          <cell r="BG19" t="str">
            <v>.</v>
          </cell>
        </row>
        <row r="20">
          <cell r="L20" t="str">
            <v>medium gravel</v>
          </cell>
          <cell r="M20" t="str">
            <v>8  -</v>
          </cell>
          <cell r="N20">
            <v>11</v>
          </cell>
          <cell r="P20">
            <v>0.5</v>
          </cell>
          <cell r="Q20">
            <v>0.5</v>
          </cell>
          <cell r="AF20" t="str">
            <v>very fine gravel</v>
          </cell>
          <cell r="AG20" t="str">
            <v>2  -</v>
          </cell>
          <cell r="AH20">
            <v>4</v>
          </cell>
          <cell r="AI20">
            <v>0</v>
          </cell>
          <cell r="AJ20" t="e">
            <v>#DIV/0!</v>
          </cell>
          <cell r="AK20" t="e">
            <v>#N/A</v>
          </cell>
          <cell r="AL20">
            <v>0</v>
          </cell>
          <cell r="AW20">
            <v>0</v>
          </cell>
          <cell r="BB20">
            <v>0</v>
          </cell>
          <cell r="BC20" t="str">
            <v>---</v>
          </cell>
          <cell r="BD20" t="str">
            <v>---</v>
          </cell>
          <cell r="BE20" t="str">
            <v>---</v>
          </cell>
          <cell r="BF20">
            <v>0</v>
          </cell>
          <cell r="BG20" t="str">
            <v>.</v>
          </cell>
        </row>
        <row r="21">
          <cell r="L21" t="str">
            <v>medium gravel</v>
          </cell>
          <cell r="M21" t="str">
            <v>11  -</v>
          </cell>
          <cell r="N21">
            <v>16</v>
          </cell>
          <cell r="P21">
            <v>0.5</v>
          </cell>
          <cell r="Q21">
            <v>0.5</v>
          </cell>
          <cell r="AF21" t="str">
            <v>fine gravel</v>
          </cell>
          <cell r="AG21" t="str">
            <v>4  -</v>
          </cell>
          <cell r="AH21">
            <v>6</v>
          </cell>
          <cell r="AI21">
            <v>0</v>
          </cell>
          <cell r="AJ21" t="e">
            <v>#DIV/0!</v>
          </cell>
          <cell r="AK21" t="e">
            <v>#N/A</v>
          </cell>
          <cell r="AL21" t="str">
            <v>Riffle, Pool, Run, Glide</v>
          </cell>
          <cell r="AW21">
            <v>0</v>
          </cell>
          <cell r="BB21">
            <v>0</v>
          </cell>
          <cell r="BC21" t="str">
            <v>---</v>
          </cell>
          <cell r="BD21" t="str">
            <v>---</v>
          </cell>
          <cell r="BE21" t="str">
            <v>---</v>
          </cell>
          <cell r="BF21">
            <v>0</v>
          </cell>
          <cell r="BG21" t="str">
            <v>.</v>
          </cell>
        </row>
        <row r="22">
          <cell r="L22" t="str">
            <v>coarse gravel</v>
          </cell>
          <cell r="M22" t="str">
            <v>16  -</v>
          </cell>
          <cell r="N22">
            <v>22</v>
          </cell>
          <cell r="P22">
            <v>0.5</v>
          </cell>
          <cell r="Q22">
            <v>0.5</v>
          </cell>
          <cell r="AF22" t="str">
            <v>fine gravel</v>
          </cell>
          <cell r="AG22" t="str">
            <v>6  -</v>
          </cell>
          <cell r="AH22">
            <v>8</v>
          </cell>
          <cell r="AI22">
            <v>0</v>
          </cell>
          <cell r="AJ22" t="e">
            <v>#DIV/0!</v>
          </cell>
          <cell r="AK22" t="e">
            <v>#N/A</v>
          </cell>
          <cell r="AL22" t="str">
            <v>Bed and Bank</v>
          </cell>
          <cell r="AW22">
            <v>0</v>
          </cell>
          <cell r="BB22">
            <v>0</v>
          </cell>
          <cell r="BC22" t="str">
            <v>---</v>
          </cell>
          <cell r="BD22" t="str">
            <v>---</v>
          </cell>
          <cell r="BE22" t="str">
            <v>---</v>
          </cell>
          <cell r="BF22">
            <v>0</v>
          </cell>
        </row>
        <row r="23">
          <cell r="L23" t="str">
            <v>coarse gravel</v>
          </cell>
          <cell r="M23" t="str">
            <v>22  -</v>
          </cell>
          <cell r="N23">
            <v>32</v>
          </cell>
          <cell r="O23">
            <v>25</v>
          </cell>
          <cell r="P23">
            <v>0.75</v>
          </cell>
          <cell r="Q23">
            <v>0.75</v>
          </cell>
          <cell r="AF23" t="str">
            <v>medium gravel</v>
          </cell>
          <cell r="AG23" t="str">
            <v>8  -</v>
          </cell>
          <cell r="AH23">
            <v>11</v>
          </cell>
          <cell r="AI23">
            <v>0</v>
          </cell>
          <cell r="AJ23" t="e">
            <v>#DIV/0!</v>
          </cell>
          <cell r="AK23" t="e">
            <v>#N/A</v>
          </cell>
          <cell r="AL23" t="str">
            <v>Facies #1,#2, #3 and #4</v>
          </cell>
          <cell r="AW23">
            <v>0</v>
          </cell>
          <cell r="BB23">
            <v>0</v>
          </cell>
          <cell r="BC23" t="str">
            <v>---</v>
          </cell>
          <cell r="BD23" t="str">
            <v>---</v>
          </cell>
          <cell r="BE23" t="str">
            <v>---</v>
          </cell>
          <cell r="BF23">
            <v>0</v>
          </cell>
        </row>
        <row r="24">
          <cell r="L24" t="str">
            <v>very coarse gravel</v>
          </cell>
          <cell r="M24" t="str">
            <v>32  -</v>
          </cell>
          <cell r="N24">
            <v>45</v>
          </cell>
          <cell r="P24">
            <v>0.75</v>
          </cell>
          <cell r="Q24">
            <v>0.75</v>
          </cell>
          <cell r="AF24" t="str">
            <v>medium gravel</v>
          </cell>
          <cell r="AG24" t="str">
            <v>11  -</v>
          </cell>
          <cell r="AH24">
            <v>16</v>
          </cell>
          <cell r="AI24">
            <v>0</v>
          </cell>
          <cell r="AJ24" t="e">
            <v>#DIV/0!</v>
          </cell>
          <cell r="AK24" t="e">
            <v>#N/A</v>
          </cell>
          <cell r="AW24">
            <v>0</v>
          </cell>
          <cell r="BB24">
            <v>0</v>
          </cell>
          <cell r="BC24" t="str">
            <v>---</v>
          </cell>
          <cell r="BD24" t="str">
            <v>---</v>
          </cell>
          <cell r="BE24" t="str">
            <v>---</v>
          </cell>
          <cell r="BF24">
            <v>0</v>
          </cell>
        </row>
        <row r="25">
          <cell r="L25" t="str">
            <v>very coarse gravel</v>
          </cell>
          <cell r="M25" t="str">
            <v>45  -</v>
          </cell>
          <cell r="N25">
            <v>64</v>
          </cell>
          <cell r="P25">
            <v>0.75</v>
          </cell>
          <cell r="Q25">
            <v>0.75</v>
          </cell>
          <cell r="AF25" t="str">
            <v>coarse gravel</v>
          </cell>
          <cell r="AG25" t="str">
            <v>16  -</v>
          </cell>
          <cell r="AH25">
            <v>22</v>
          </cell>
          <cell r="AI25">
            <v>0</v>
          </cell>
          <cell r="AJ25" t="e">
            <v>#DIV/0!</v>
          </cell>
          <cell r="AK25" t="e">
            <v>#N/A</v>
          </cell>
          <cell r="AW25">
            <v>0</v>
          </cell>
          <cell r="BB25">
            <v>0</v>
          </cell>
          <cell r="BC25" t="str">
            <v>---</v>
          </cell>
          <cell r="BD25" t="str">
            <v>---</v>
          </cell>
          <cell r="BE25" t="str">
            <v>---</v>
          </cell>
          <cell r="BG25" t="str">
            <v>.</v>
          </cell>
        </row>
        <row r="26">
          <cell r="L26" t="str">
            <v>small cobble</v>
          </cell>
          <cell r="M26" t="str">
            <v>64  -</v>
          </cell>
          <cell r="N26">
            <v>90</v>
          </cell>
          <cell r="P26">
            <v>0.75</v>
          </cell>
          <cell r="Q26">
            <v>0.75</v>
          </cell>
          <cell r="AF26" t="str">
            <v>coarse gravel</v>
          </cell>
          <cell r="AG26" t="str">
            <v>22  -</v>
          </cell>
          <cell r="AH26">
            <v>32</v>
          </cell>
          <cell r="AI26">
            <v>0</v>
          </cell>
          <cell r="AJ26" t="e">
            <v>#DIV/0!</v>
          </cell>
          <cell r="AK26" t="e">
            <v>#N/A</v>
          </cell>
          <cell r="AW26">
            <v>0</v>
          </cell>
          <cell r="BB26">
            <v>0</v>
          </cell>
          <cell r="BC26" t="str">
            <v>---</v>
          </cell>
          <cell r="BD26" t="str">
            <v>---</v>
          </cell>
          <cell r="BE26" t="str">
            <v>---</v>
          </cell>
          <cell r="BF26">
            <v>0.01</v>
          </cell>
        </row>
        <row r="27">
          <cell r="L27" t="str">
            <v>medium cobble</v>
          </cell>
          <cell r="M27" t="str">
            <v>90  -</v>
          </cell>
          <cell r="N27">
            <v>128</v>
          </cell>
          <cell r="O27">
            <v>20</v>
          </cell>
          <cell r="P27">
            <v>0.95</v>
          </cell>
          <cell r="Q27">
            <v>0.95</v>
          </cell>
          <cell r="AF27" t="str">
            <v>very coarse gravel</v>
          </cell>
          <cell r="AG27" t="str">
            <v>32  -</v>
          </cell>
          <cell r="AH27">
            <v>45</v>
          </cell>
          <cell r="AI27">
            <v>0</v>
          </cell>
          <cell r="AJ27" t="e">
            <v>#DIV/0!</v>
          </cell>
          <cell r="AK27" t="e">
            <v>#N/A</v>
          </cell>
          <cell r="AW27">
            <v>0</v>
          </cell>
          <cell r="BB27">
            <v>0</v>
          </cell>
          <cell r="BC27" t="str">
            <v>---</v>
          </cell>
          <cell r="BD27" t="str">
            <v>---</v>
          </cell>
          <cell r="BE27" t="str">
            <v>---</v>
          </cell>
          <cell r="BF27" t="str">
            <v>---</v>
          </cell>
        </row>
        <row r="28">
          <cell r="L28" t="str">
            <v>large cobble</v>
          </cell>
          <cell r="M28" t="str">
            <v>128  -</v>
          </cell>
          <cell r="N28">
            <v>180</v>
          </cell>
          <cell r="P28">
            <v>0.95</v>
          </cell>
          <cell r="Q28">
            <v>0.95</v>
          </cell>
          <cell r="AF28" t="str">
            <v>very coarse gravel</v>
          </cell>
          <cell r="AG28" t="str">
            <v>45  -</v>
          </cell>
          <cell r="AH28">
            <v>64</v>
          </cell>
          <cell r="AI28">
            <v>0</v>
          </cell>
          <cell r="AJ28" t="e">
            <v>#DIV/0!</v>
          </cell>
          <cell r="AK28" t="e">
            <v>#N/A</v>
          </cell>
          <cell r="AW28">
            <v>0</v>
          </cell>
          <cell r="BB28">
            <v>0</v>
          </cell>
          <cell r="BC28" t="str">
            <v>---</v>
          </cell>
          <cell r="BD28" t="str">
            <v>---</v>
          </cell>
          <cell r="BE28" t="str">
            <v>---</v>
          </cell>
          <cell r="BF28" t="str">
            <v>---</v>
          </cell>
        </row>
        <row r="29">
          <cell r="L29" t="str">
            <v>very large cobble</v>
          </cell>
          <cell r="M29" t="str">
            <v>180  -</v>
          </cell>
          <cell r="N29">
            <v>256</v>
          </cell>
          <cell r="P29">
            <v>0.95</v>
          </cell>
          <cell r="Q29">
            <v>0.95</v>
          </cell>
          <cell r="AF29" t="str">
            <v>small cobble</v>
          </cell>
          <cell r="AG29" t="str">
            <v>64  -</v>
          </cell>
          <cell r="AH29">
            <v>90</v>
          </cell>
          <cell r="AI29">
            <v>0</v>
          </cell>
          <cell r="AJ29" t="e">
            <v>#DIV/0!</v>
          </cell>
          <cell r="AK29" t="e">
            <v>#N/A</v>
          </cell>
          <cell r="AW29">
            <v>0</v>
          </cell>
          <cell r="BB29">
            <v>0</v>
          </cell>
          <cell r="BC29" t="str">
            <v>---</v>
          </cell>
          <cell r="BD29" t="str">
            <v>---</v>
          </cell>
          <cell r="BE29" t="str">
            <v>---</v>
          </cell>
          <cell r="BF29" t="e">
            <v>#N/A</v>
          </cell>
        </row>
        <row r="30">
          <cell r="L30" t="str">
            <v>small boulder</v>
          </cell>
          <cell r="M30" t="str">
            <v>256  -</v>
          </cell>
          <cell r="N30">
            <v>362</v>
          </cell>
          <cell r="P30">
            <v>0.95</v>
          </cell>
          <cell r="Q30">
            <v>0.95</v>
          </cell>
          <cell r="AF30" t="str">
            <v>medium cobble</v>
          </cell>
          <cell r="AG30" t="str">
            <v>90  -</v>
          </cell>
          <cell r="AH30">
            <v>128</v>
          </cell>
          <cell r="AI30">
            <v>0</v>
          </cell>
          <cell r="AJ30" t="e">
            <v>#DIV/0!</v>
          </cell>
          <cell r="AK30" t="e">
            <v>#N/A</v>
          </cell>
          <cell r="AW30">
            <v>0</v>
          </cell>
          <cell r="BB30">
            <v>0</v>
          </cell>
          <cell r="BC30" t="str">
            <v>---</v>
          </cell>
          <cell r="BD30" t="str">
            <v>---</v>
          </cell>
          <cell r="BE30" t="str">
            <v>---</v>
          </cell>
          <cell r="BF30" t="e">
            <v>#N/A</v>
          </cell>
        </row>
        <row r="31">
          <cell r="L31" t="str">
            <v>small boulder</v>
          </cell>
          <cell r="M31" t="str">
            <v>362  -</v>
          </cell>
          <cell r="N31">
            <v>512</v>
          </cell>
          <cell r="P31">
            <v>0.95</v>
          </cell>
          <cell r="Q31">
            <v>0.95</v>
          </cell>
          <cell r="AF31" t="str">
            <v>large cobble</v>
          </cell>
          <cell r="AG31" t="str">
            <v>128  -</v>
          </cell>
          <cell r="AH31">
            <v>180</v>
          </cell>
          <cell r="AI31">
            <v>0</v>
          </cell>
          <cell r="AJ31" t="e">
            <v>#DIV/0!</v>
          </cell>
          <cell r="AK31" t="e">
            <v>#N/A</v>
          </cell>
          <cell r="AW31">
            <v>0</v>
          </cell>
          <cell r="BB31">
            <v>0</v>
          </cell>
          <cell r="BC31" t="str">
            <v>---</v>
          </cell>
          <cell r="BD31" t="str">
            <v>---</v>
          </cell>
          <cell r="BE31" t="str">
            <v>---</v>
          </cell>
          <cell r="BF31">
            <v>0</v>
          </cell>
        </row>
        <row r="32">
          <cell r="L32" t="str">
            <v>medium boulder</v>
          </cell>
          <cell r="M32" t="str">
            <v>512  -</v>
          </cell>
          <cell r="N32">
            <v>1024</v>
          </cell>
          <cell r="O32">
            <v>5</v>
          </cell>
          <cell r="P32">
            <v>1</v>
          </cell>
          <cell r="Q32">
            <v>1</v>
          </cell>
          <cell r="R32">
            <v>0.01</v>
          </cell>
          <cell r="AF32" t="str">
            <v>very large cobble</v>
          </cell>
          <cell r="AG32" t="str">
            <v>180  -</v>
          </cell>
          <cell r="AH32">
            <v>256</v>
          </cell>
          <cell r="AI32">
            <v>0</v>
          </cell>
          <cell r="AJ32" t="e">
            <v>#DIV/0!</v>
          </cell>
          <cell r="AK32" t="e">
            <v>#N/A</v>
          </cell>
          <cell r="AW32">
            <v>0</v>
          </cell>
          <cell r="BA32" t="str">
            <v>total wt retained in sieves:</v>
          </cell>
          <cell r="BB32">
            <v>0</v>
          </cell>
          <cell r="BF32">
            <v>0.01</v>
          </cell>
          <cell r="BH32" t="str">
            <v>Size (mm)</v>
          </cell>
        </row>
        <row r="33">
          <cell r="L33" t="str">
            <v>large boulder</v>
          </cell>
          <cell r="M33" t="str">
            <v>1024  -</v>
          </cell>
          <cell r="N33">
            <v>2048</v>
          </cell>
          <cell r="P33">
            <v>1</v>
          </cell>
          <cell r="Q33" t="e">
            <v>#N/A</v>
          </cell>
          <cell r="R33">
            <v>8</v>
          </cell>
          <cell r="AF33" t="str">
            <v>small boulder</v>
          </cell>
          <cell r="AG33" t="str">
            <v>256  -</v>
          </cell>
          <cell r="AH33">
            <v>362</v>
          </cell>
          <cell r="AI33">
            <v>0</v>
          </cell>
          <cell r="AJ33" t="e">
            <v>#DIV/0!</v>
          </cell>
          <cell r="AK33" t="e">
            <v>#N/A</v>
          </cell>
          <cell r="AW33">
            <v>0</v>
          </cell>
          <cell r="BF33" t="str">
            <v>---</v>
          </cell>
          <cell r="BH33" t="str">
            <v>D16</v>
          </cell>
          <cell r="BI33" t="str">
            <v>---</v>
          </cell>
          <cell r="BK33" t="str">
            <v>D65</v>
          </cell>
          <cell r="BL33" t="str">
            <v>---</v>
          </cell>
          <cell r="BN33" t="str">
            <v>sand</v>
          </cell>
          <cell r="BO33">
            <v>1</v>
          </cell>
        </row>
        <row r="34">
          <cell r="L34" t="str">
            <v>very large boulder</v>
          </cell>
          <cell r="M34" t="str">
            <v>2048  -</v>
          </cell>
          <cell r="N34">
            <v>4096</v>
          </cell>
          <cell r="P34">
            <v>1</v>
          </cell>
          <cell r="Q34" t="e">
            <v>#N/A</v>
          </cell>
          <cell r="R34">
            <v>8</v>
          </cell>
          <cell r="AF34" t="str">
            <v>small boulder</v>
          </cell>
          <cell r="AG34" t="str">
            <v>362  -</v>
          </cell>
          <cell r="AH34">
            <v>512</v>
          </cell>
          <cell r="AI34">
            <v>0</v>
          </cell>
          <cell r="AJ34" t="e">
            <v>#DIV/0!</v>
          </cell>
          <cell r="AK34" t="e">
            <v>#N/A</v>
          </cell>
          <cell r="AW34">
            <v>0</v>
          </cell>
          <cell r="AY34" t="str">
            <v>Note:</v>
          </cell>
          <cell r="BF34" t="str">
            <v>---</v>
          </cell>
          <cell r="BH34" t="str">
            <v>D35</v>
          </cell>
          <cell r="BI34" t="str">
            <v>---</v>
          </cell>
          <cell r="BK34" t="str">
            <v>D84</v>
          </cell>
          <cell r="BL34" t="str">
            <v>---</v>
          </cell>
        </row>
        <row r="35">
          <cell r="N35" t="str">
            <v>total particle count:</v>
          </cell>
          <cell r="O35">
            <v>100</v>
          </cell>
          <cell r="P35" t="str">
            <v>d 16-84</v>
          </cell>
          <cell r="R35">
            <v>0.5</v>
          </cell>
          <cell r="AF35" t="str">
            <v>medium boulder</v>
          </cell>
          <cell r="AG35" t="str">
            <v>512  -</v>
          </cell>
          <cell r="AH35">
            <v>1024</v>
          </cell>
          <cell r="AI35">
            <v>0</v>
          </cell>
          <cell r="AJ35" t="e">
            <v>#DIV/0!</v>
          </cell>
          <cell r="AK35" t="e">
            <v>#N/A</v>
          </cell>
          <cell r="AL35">
            <v>0.01</v>
          </cell>
          <cell r="AW35">
            <v>0</v>
          </cell>
          <cell r="BF35" t="e">
            <v>#N/A</v>
          </cell>
          <cell r="BH35" t="str">
            <v>D50</v>
          </cell>
          <cell r="BI35" t="str">
            <v>---</v>
          </cell>
          <cell r="BK35" t="str">
            <v>D95</v>
          </cell>
          <cell r="BL35" t="str">
            <v>---</v>
          </cell>
        </row>
        <row r="36">
          <cell r="P36">
            <v>6.049520163095721</v>
          </cell>
          <cell r="R36">
            <v>0.5</v>
          </cell>
          <cell r="T36" t="str">
            <v>Size (mm)</v>
          </cell>
          <cell r="W36" t="str">
            <v>Size Distribution</v>
          </cell>
          <cell r="AA36" t="str">
            <v>Type</v>
          </cell>
          <cell r="AF36" t="str">
            <v>large boulder</v>
          </cell>
          <cell r="AG36" t="str">
            <v>1024  -</v>
          </cell>
          <cell r="AH36">
            <v>2048</v>
          </cell>
          <cell r="AI36">
            <v>0</v>
          </cell>
          <cell r="AJ36" t="e">
            <v>#DIV/0!</v>
          </cell>
          <cell r="AK36" t="e">
            <v>#N/A</v>
          </cell>
          <cell r="AL36" t="str">
            <v>---</v>
          </cell>
          <cell r="AW36">
            <v>0</v>
          </cell>
        </row>
        <row r="37">
          <cell r="L37" t="str">
            <v>bedrock</v>
          </cell>
          <cell r="M37" t="str">
            <v>-------------</v>
          </cell>
          <cell r="P37">
            <v>7.072041721948902</v>
          </cell>
          <cell r="R37">
            <v>0</v>
          </cell>
          <cell r="T37" t="str">
            <v>D16</v>
          </cell>
          <cell r="U37">
            <v>6</v>
          </cell>
          <cell r="W37" t="str">
            <v>mean</v>
          </cell>
          <cell r="X37">
            <v>25.69046515733026</v>
          </cell>
          <cell r="Z37" t="str">
            <v>silt/clay</v>
          </cell>
          <cell r="AA37">
            <v>0.1</v>
          </cell>
          <cell r="AB37" t="str">
            <v/>
          </cell>
          <cell r="AC37" t="str">
            <v/>
          </cell>
          <cell r="AF37" t="str">
            <v>very large boulder</v>
          </cell>
          <cell r="AG37" t="str">
            <v>2048  -</v>
          </cell>
          <cell r="AH37">
            <v>4096</v>
          </cell>
          <cell r="AI37">
            <v>0</v>
          </cell>
          <cell r="AJ37" t="e">
            <v>#DIV/0!</v>
          </cell>
          <cell r="AK37" t="e">
            <v>#N/A</v>
          </cell>
          <cell r="AL37" t="str">
            <v>---</v>
          </cell>
          <cell r="AW37">
            <v>0</v>
          </cell>
        </row>
        <row r="38">
          <cell r="L38" t="str">
            <v>clay hardpan</v>
          </cell>
          <cell r="M38" t="str">
            <v>-------------</v>
          </cell>
          <cell r="P38">
            <v>8</v>
          </cell>
          <cell r="R38">
            <v>0.01</v>
          </cell>
          <cell r="T38" t="str">
            <v>D35</v>
          </cell>
          <cell r="U38">
            <v>7.1</v>
          </cell>
          <cell r="W38" t="str">
            <v>dispersion</v>
          </cell>
          <cell r="X38">
            <v>7.541666666666668</v>
          </cell>
          <cell r="Z38" t="str">
            <v>sand</v>
          </cell>
          <cell r="AA38">
            <v>0.05</v>
          </cell>
          <cell r="AB38" t="str">
            <v/>
          </cell>
          <cell r="AC38" t="str">
            <v/>
          </cell>
          <cell r="AH38" t="str">
            <v>total particle weighted count:</v>
          </cell>
          <cell r="AI38">
            <v>0</v>
          </cell>
          <cell r="AJ38" t="str">
            <v>d 16-84</v>
          </cell>
          <cell r="AL38" t="e">
            <v>#N/A</v>
          </cell>
          <cell r="AW38">
            <v>0</v>
          </cell>
        </row>
        <row r="39">
          <cell r="AJ39">
            <v>0</v>
          </cell>
          <cell r="AL39" t="e">
            <v>#N/A</v>
          </cell>
          <cell r="AN39" t="str">
            <v>Size (mm)</v>
          </cell>
          <cell r="AQ39" t="str">
            <v>Size Distribution</v>
          </cell>
          <cell r="AU39" t="str">
            <v>Type</v>
          </cell>
        </row>
        <row r="40">
          <cell r="AF40" t="str">
            <v>bedrock</v>
          </cell>
          <cell r="AG40" t="str">
            <v>---------------------</v>
          </cell>
          <cell r="AI40">
            <v>0</v>
          </cell>
          <cell r="AJ40">
            <v>0</v>
          </cell>
          <cell r="AL40">
            <v>0</v>
          </cell>
          <cell r="AN40" t="str">
            <v>D16</v>
          </cell>
          <cell r="AO40" t="str">
            <v>---</v>
          </cell>
          <cell r="AQ40" t="str">
            <v>mean</v>
          </cell>
          <cell r="AR40" t="str">
            <v>---</v>
          </cell>
          <cell r="AT40" t="str">
            <v>silt/clay</v>
          </cell>
          <cell r="AU40" t="str">
            <v>---</v>
          </cell>
          <cell r="AV40" t="str">
            <v/>
          </cell>
          <cell r="AW40" t="str">
            <v/>
          </cell>
        </row>
        <row r="47">
          <cell r="L47" t="str">
            <v>Material</v>
          </cell>
          <cell r="M47" t="str">
            <v>Size Range (mm)</v>
          </cell>
          <cell r="O47" t="str">
            <v>Count</v>
          </cell>
        </row>
        <row r="48">
          <cell r="L48" t="str">
            <v>silt/clay</v>
          </cell>
          <cell r="M48" t="str">
            <v>0    -</v>
          </cell>
          <cell r="N48">
            <v>0.062</v>
          </cell>
          <cell r="P48" t="e">
            <v>#DIV/0!</v>
          </cell>
          <cell r="Q48" t="e">
            <v>#N/A</v>
          </cell>
          <cell r="R48" t="str">
            <v>Bankfull Channel</v>
          </cell>
        </row>
        <row r="49">
          <cell r="L49" t="str">
            <v>very fine sand</v>
          </cell>
          <cell r="M49" t="str">
            <v>0.062  -</v>
          </cell>
          <cell r="N49">
            <v>0.125</v>
          </cell>
          <cell r="P49" t="e">
            <v>#DIV/0!</v>
          </cell>
          <cell r="Q49" t="e">
            <v>#N/A</v>
          </cell>
          <cell r="R49" t="str">
            <v>Pebble Count, </v>
          </cell>
        </row>
        <row r="50">
          <cell r="L50" t="str">
            <v>fine sand</v>
          </cell>
          <cell r="M50" t="str">
            <v>0.125  -</v>
          </cell>
          <cell r="N50">
            <v>0.25</v>
          </cell>
          <cell r="P50" t="e">
            <v>#DIV/0!</v>
          </cell>
          <cell r="Q50" t="e">
            <v>#N/A</v>
          </cell>
          <cell r="R50" t="str">
            <v>---</v>
          </cell>
        </row>
        <row r="51">
          <cell r="L51" t="str">
            <v>medium sand</v>
          </cell>
          <cell r="M51" t="str">
            <v>0.25  -</v>
          </cell>
          <cell r="N51">
            <v>0.5</v>
          </cell>
          <cell r="P51" t="e">
            <v>#DIV/0!</v>
          </cell>
          <cell r="Q51" t="e">
            <v>#N/A</v>
          </cell>
        </row>
        <row r="52">
          <cell r="L52" t="str">
            <v>coarse sand</v>
          </cell>
          <cell r="M52" t="str">
            <v>0.5  -</v>
          </cell>
          <cell r="N52">
            <v>1</v>
          </cell>
          <cell r="P52" t="e">
            <v>#DIV/0!</v>
          </cell>
          <cell r="Q52" t="e">
            <v>#N/A</v>
          </cell>
          <cell r="R52">
            <v>3</v>
          </cell>
        </row>
        <row r="53">
          <cell r="L53" t="str">
            <v>very coarse sand</v>
          </cell>
          <cell r="M53" t="str">
            <v>1  -</v>
          </cell>
          <cell r="N53">
            <v>2</v>
          </cell>
          <cell r="P53" t="e">
            <v>#DIV/0!</v>
          </cell>
          <cell r="Q53" t="e">
            <v>#N/A</v>
          </cell>
          <cell r="R53">
            <v>0</v>
          </cell>
        </row>
        <row r="54">
          <cell r="L54" t="str">
            <v>very fine gravel</v>
          </cell>
          <cell r="M54" t="str">
            <v>2  -</v>
          </cell>
          <cell r="N54">
            <v>4</v>
          </cell>
          <cell r="P54" t="e">
            <v>#DIV/0!</v>
          </cell>
          <cell r="Q54" t="e">
            <v>#N/A</v>
          </cell>
          <cell r="R54" t="str">
            <v>Riffle Surface</v>
          </cell>
        </row>
        <row r="55">
          <cell r="L55" t="str">
            <v>fine gravel</v>
          </cell>
          <cell r="M55" t="str">
            <v>4  -</v>
          </cell>
          <cell r="N55">
            <v>6</v>
          </cell>
          <cell r="P55" t="e">
            <v>#DIV/0!</v>
          </cell>
          <cell r="Q55" t="e">
            <v>#N/A</v>
          </cell>
          <cell r="R55" t="str">
            <v>Bed Surface</v>
          </cell>
        </row>
        <row r="56">
          <cell r="L56" t="str">
            <v>fine gravel</v>
          </cell>
          <cell r="M56" t="str">
            <v>6  -</v>
          </cell>
          <cell r="N56">
            <v>8</v>
          </cell>
          <cell r="P56" t="e">
            <v>#DIV/0!</v>
          </cell>
          <cell r="Q56" t="e">
            <v>#N/A</v>
          </cell>
          <cell r="R56" t="str">
            <v>Bankfull Channel</v>
          </cell>
        </row>
        <row r="57">
          <cell r="L57" t="str">
            <v>medium gravel</v>
          </cell>
          <cell r="M57" t="str">
            <v>8  -</v>
          </cell>
          <cell r="N57">
            <v>11</v>
          </cell>
          <cell r="P57" t="e">
            <v>#DIV/0!</v>
          </cell>
          <cell r="Q57" t="e">
            <v>#N/A</v>
          </cell>
        </row>
        <row r="58">
          <cell r="L58" t="str">
            <v>medium gravel</v>
          </cell>
          <cell r="M58" t="str">
            <v>11  -</v>
          </cell>
          <cell r="N58">
            <v>16</v>
          </cell>
          <cell r="P58" t="e">
            <v>#DIV/0!</v>
          </cell>
          <cell r="Q58" t="e">
            <v>#N/A</v>
          </cell>
        </row>
        <row r="59">
          <cell r="L59" t="str">
            <v>coarse gravel</v>
          </cell>
          <cell r="M59" t="str">
            <v>16  -</v>
          </cell>
          <cell r="N59">
            <v>22</v>
          </cell>
          <cell r="P59" t="e">
            <v>#DIV/0!</v>
          </cell>
          <cell r="Q59" t="e">
            <v>#N/A</v>
          </cell>
        </row>
        <row r="60">
          <cell r="L60" t="str">
            <v>coarse gravel</v>
          </cell>
          <cell r="M60" t="str">
            <v>22  -</v>
          </cell>
          <cell r="N60">
            <v>32</v>
          </cell>
          <cell r="P60" t="e">
            <v>#DIV/0!</v>
          </cell>
          <cell r="Q60" t="e">
            <v>#N/A</v>
          </cell>
        </row>
        <row r="61">
          <cell r="L61" t="str">
            <v>very coarse gravel</v>
          </cell>
          <cell r="M61" t="str">
            <v>32  -</v>
          </cell>
          <cell r="N61">
            <v>45</v>
          </cell>
          <cell r="P61" t="e">
            <v>#DIV/0!</v>
          </cell>
          <cell r="Q61" t="e">
            <v>#N/A</v>
          </cell>
        </row>
        <row r="62">
          <cell r="L62" t="str">
            <v>very coarse gravel</v>
          </cell>
          <cell r="M62" t="str">
            <v>45  -</v>
          </cell>
          <cell r="N62">
            <v>64</v>
          </cell>
          <cell r="P62" t="e">
            <v>#DIV/0!</v>
          </cell>
          <cell r="Q62" t="e">
            <v>#N/A</v>
          </cell>
        </row>
        <row r="63">
          <cell r="L63" t="str">
            <v>small cobble</v>
          </cell>
          <cell r="M63" t="str">
            <v>64  -</v>
          </cell>
          <cell r="N63">
            <v>90</v>
          </cell>
          <cell r="P63" t="e">
            <v>#DIV/0!</v>
          </cell>
          <cell r="Q63" t="e">
            <v>#N/A</v>
          </cell>
        </row>
        <row r="64">
          <cell r="L64" t="str">
            <v>medium cobble</v>
          </cell>
          <cell r="M64" t="str">
            <v>90  -</v>
          </cell>
          <cell r="N64">
            <v>128</v>
          </cell>
          <cell r="P64" t="e">
            <v>#DIV/0!</v>
          </cell>
          <cell r="Q64" t="e">
            <v>#N/A</v>
          </cell>
        </row>
        <row r="65">
          <cell r="L65" t="str">
            <v>large cobble</v>
          </cell>
          <cell r="M65" t="str">
            <v>128  -</v>
          </cell>
          <cell r="N65">
            <v>180</v>
          </cell>
          <cell r="P65" t="e">
            <v>#DIV/0!</v>
          </cell>
          <cell r="Q65" t="e">
            <v>#N/A</v>
          </cell>
        </row>
        <row r="66">
          <cell r="L66" t="str">
            <v>very large cobble</v>
          </cell>
          <cell r="M66" t="str">
            <v>180  -</v>
          </cell>
          <cell r="N66">
            <v>256</v>
          </cell>
          <cell r="P66" t="e">
            <v>#DIV/0!</v>
          </cell>
          <cell r="Q66" t="e">
            <v>#N/A</v>
          </cell>
        </row>
        <row r="67">
          <cell r="L67" t="str">
            <v>small boulder</v>
          </cell>
          <cell r="M67" t="str">
            <v>256  -</v>
          </cell>
          <cell r="N67">
            <v>362</v>
          </cell>
          <cell r="P67" t="e">
            <v>#DIV/0!</v>
          </cell>
          <cell r="Q67" t="e">
            <v>#N/A</v>
          </cell>
        </row>
        <row r="68">
          <cell r="L68" t="str">
            <v>small boulder</v>
          </cell>
          <cell r="M68" t="str">
            <v>362  -</v>
          </cell>
          <cell r="N68">
            <v>512</v>
          </cell>
          <cell r="P68" t="e">
            <v>#DIV/0!</v>
          </cell>
          <cell r="Q68" t="e">
            <v>#N/A</v>
          </cell>
        </row>
        <row r="69">
          <cell r="L69" t="str">
            <v>medium boulder</v>
          </cell>
          <cell r="M69" t="str">
            <v>512  -</v>
          </cell>
          <cell r="N69">
            <v>1024</v>
          </cell>
          <cell r="P69" t="e">
            <v>#DIV/0!</v>
          </cell>
          <cell r="Q69" t="e">
            <v>#N/A</v>
          </cell>
          <cell r="R69">
            <v>0.01</v>
          </cell>
        </row>
        <row r="70">
          <cell r="L70" t="str">
            <v>large boulder</v>
          </cell>
          <cell r="M70" t="str">
            <v>1024  -</v>
          </cell>
          <cell r="N70">
            <v>2048</v>
          </cell>
          <cell r="P70" t="e">
            <v>#DIV/0!</v>
          </cell>
          <cell r="Q70" t="e">
            <v>#N/A</v>
          </cell>
          <cell r="R70" t="str">
            <v>---</v>
          </cell>
        </row>
        <row r="71">
          <cell r="L71" t="str">
            <v>very large boulder</v>
          </cell>
          <cell r="M71" t="str">
            <v>2048  -</v>
          </cell>
          <cell r="N71">
            <v>4096</v>
          </cell>
          <cell r="P71" t="e">
            <v>#DIV/0!</v>
          </cell>
          <cell r="Q71" t="e">
            <v>#N/A</v>
          </cell>
          <cell r="R71" t="str">
            <v>---</v>
          </cell>
        </row>
        <row r="72">
          <cell r="N72" t="str">
            <v>total particle count:</v>
          </cell>
          <cell r="O72">
            <v>0</v>
          </cell>
          <cell r="P72" t="str">
            <v>d 16-84</v>
          </cell>
          <cell r="R72" t="e">
            <v>#N/A</v>
          </cell>
        </row>
        <row r="73">
          <cell r="P73">
            <v>0</v>
          </cell>
          <cell r="R73" t="e">
            <v>#N/A</v>
          </cell>
          <cell r="T73" t="str">
            <v>Size (mm)</v>
          </cell>
          <cell r="W73" t="str">
            <v>Size Distribution</v>
          </cell>
          <cell r="AA73" t="str">
            <v>Type</v>
          </cell>
        </row>
        <row r="74">
          <cell r="L74" t="str">
            <v>bedrock</v>
          </cell>
          <cell r="M74" t="str">
            <v>---------------------</v>
          </cell>
          <cell r="P74">
            <v>0</v>
          </cell>
          <cell r="R74">
            <v>0</v>
          </cell>
          <cell r="T74" t="str">
            <v>D16</v>
          </cell>
          <cell r="U74" t="str">
            <v>---</v>
          </cell>
          <cell r="V74">
            <v>3.4</v>
          </cell>
          <cell r="W74" t="str">
            <v>mean</v>
          </cell>
          <cell r="X74" t="str">
            <v>---</v>
          </cell>
          <cell r="Z74" t="str">
            <v>silt/clay</v>
          </cell>
          <cell r="AA74" t="str">
            <v>---</v>
          </cell>
          <cell r="AB74" t="str">
            <v/>
          </cell>
          <cell r="AC74" t="str">
            <v/>
          </cell>
        </row>
        <row r="75">
          <cell r="L75" t="str">
            <v>clay hardpan</v>
          </cell>
          <cell r="M75" t="str">
            <v>---------------------</v>
          </cell>
          <cell r="P75">
            <v>0</v>
          </cell>
          <cell r="R75">
            <v>0.01</v>
          </cell>
          <cell r="T75" t="str">
            <v>D35</v>
          </cell>
          <cell r="U75" t="str">
            <v>---</v>
          </cell>
          <cell r="V75">
            <v>12</v>
          </cell>
          <cell r="W75" t="str">
            <v>dispersion</v>
          </cell>
          <cell r="X75" t="str">
            <v>---</v>
          </cell>
          <cell r="Z75" t="str">
            <v>sand</v>
          </cell>
          <cell r="AA75" t="str">
            <v>---</v>
          </cell>
          <cell r="AB75" t="str">
            <v/>
          </cell>
          <cell r="AC75" t="str">
            <v/>
          </cell>
        </row>
        <row r="76">
          <cell r="L76" t="str">
            <v>detritus/wood</v>
          </cell>
          <cell r="M76" t="str">
            <v>---------------------</v>
          </cell>
          <cell r="P76">
            <v>0</v>
          </cell>
          <cell r="R76" t="str">
            <v>---</v>
          </cell>
          <cell r="T76" t="str">
            <v>D50</v>
          </cell>
          <cell r="U76" t="str">
            <v>---</v>
          </cell>
          <cell r="V76">
            <v>17</v>
          </cell>
          <cell r="W76" t="str">
            <v>skewness</v>
          </cell>
          <cell r="X76" t="str">
            <v>---</v>
          </cell>
          <cell r="Z76" t="str">
            <v>gravel</v>
          </cell>
          <cell r="AA76" t="str">
            <v>---</v>
          </cell>
          <cell r="AB76" t="str">
            <v/>
          </cell>
          <cell r="AC76" t="str">
            <v/>
          </cell>
        </row>
        <row r="77">
          <cell r="L77" t="str">
            <v>artificial</v>
          </cell>
          <cell r="M77" t="str">
            <v>---------------------</v>
          </cell>
          <cell r="P77">
            <v>0</v>
          </cell>
          <cell r="R77" t="str">
            <v>---</v>
          </cell>
          <cell r="T77" t="str">
            <v>D65</v>
          </cell>
          <cell r="U77" t="str">
            <v>---</v>
          </cell>
          <cell r="V77">
            <v>20</v>
          </cell>
          <cell r="Z77" t="str">
            <v>cobble</v>
          </cell>
          <cell r="AA77" t="str">
            <v>---</v>
          </cell>
          <cell r="AB77" t="str">
            <v/>
          </cell>
          <cell r="AC77" t="str">
            <v/>
          </cell>
        </row>
        <row r="78">
          <cell r="N78" t="str">
            <v>total count:</v>
          </cell>
          <cell r="O78">
            <v>0</v>
          </cell>
          <cell r="P78">
            <v>0</v>
          </cell>
          <cell r="R78" t="e">
            <v>#N/A</v>
          </cell>
          <cell r="T78" t="str">
            <v>D84</v>
          </cell>
          <cell r="U78" t="str">
            <v>---</v>
          </cell>
          <cell r="V78">
            <v>29</v>
          </cell>
          <cell r="Z78" t="str">
            <v>boulder</v>
          </cell>
          <cell r="AA78" t="str">
            <v>---</v>
          </cell>
        </row>
        <row r="79">
          <cell r="R79" t="e">
            <v>#N/A</v>
          </cell>
          <cell r="T79" t="str">
            <v>D95</v>
          </cell>
          <cell r="U79" t="str">
            <v>---</v>
          </cell>
          <cell r="V79">
            <v>39</v>
          </cell>
        </row>
        <row r="80">
          <cell r="K80" t="str">
            <v>Note:</v>
          </cell>
          <cell r="R8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pa.gov/owow/monitoring/volunteer/stream/108.html" TargetMode="External" /><Relationship Id="rId2" Type="http://schemas.openxmlformats.org/officeDocument/2006/relationships/hyperlink" Target="http://www.dep.wv.gov/WWE/getinvolved/sos/Documents/Metrics/Pointscale.ht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G29" sqref="G29"/>
    </sheetView>
  </sheetViews>
  <sheetFormatPr defaultColWidth="9.140625" defaultRowHeight="12.75"/>
  <cols>
    <col min="1" max="16384" width="9.140625" style="1" customWidth="1"/>
  </cols>
  <sheetData/>
  <sheetProtection password="DDF9" sheet="1" objects="1" scenario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K38"/>
  <sheetViews>
    <sheetView tabSelected="1" zoomScalePageLayoutView="0" workbookViewId="0" topLeftCell="A1">
      <selection activeCell="J27" sqref="J27"/>
    </sheetView>
  </sheetViews>
  <sheetFormatPr defaultColWidth="9.140625" defaultRowHeight="12.75"/>
  <cols>
    <col min="1" max="1" width="2.7109375" style="4" customWidth="1"/>
    <col min="2" max="2" width="21.8515625" style="4" bestFit="1" customWidth="1"/>
    <col min="3" max="6" width="9.7109375" style="27" customWidth="1"/>
    <col min="7" max="7" width="19.140625" style="4" bestFit="1" customWidth="1"/>
    <col min="8" max="11" width="9.7109375" style="27" customWidth="1"/>
    <col min="12" max="16384" width="9.140625" style="4" customWidth="1"/>
  </cols>
  <sheetData>
    <row r="1" spans="2:11" ht="12">
      <c r="B1" s="31" t="s">
        <v>7</v>
      </c>
      <c r="C1" s="31" t="s">
        <v>1</v>
      </c>
      <c r="D1" s="2" t="s">
        <v>2</v>
      </c>
      <c r="E1" s="3" t="s">
        <v>3</v>
      </c>
      <c r="F1" s="3" t="s">
        <v>3</v>
      </c>
      <c r="G1" s="31" t="s">
        <v>7</v>
      </c>
      <c r="H1" s="31" t="s">
        <v>1</v>
      </c>
      <c r="I1" s="2" t="s">
        <v>2</v>
      </c>
      <c r="J1" s="3" t="s">
        <v>3</v>
      </c>
      <c r="K1" s="3" t="s">
        <v>3</v>
      </c>
    </row>
    <row r="2" spans="2:11" ht="12">
      <c r="B2" s="32"/>
      <c r="C2" s="32"/>
      <c r="D2" s="5" t="s">
        <v>0</v>
      </c>
      <c r="E2" s="6" t="s">
        <v>4</v>
      </c>
      <c r="F2" s="6" t="s">
        <v>5</v>
      </c>
      <c r="G2" s="32"/>
      <c r="H2" s="32"/>
      <c r="I2" s="5" t="s">
        <v>0</v>
      </c>
      <c r="J2" s="6" t="s">
        <v>4</v>
      </c>
      <c r="K2" s="6" t="s">
        <v>5</v>
      </c>
    </row>
    <row r="3" spans="2:11" ht="12">
      <c r="B3" s="7" t="s">
        <v>32</v>
      </c>
      <c r="C3" s="8"/>
      <c r="D3" s="9"/>
      <c r="E3" s="10">
        <v>4</v>
      </c>
      <c r="F3" s="11">
        <f>C3*E3</f>
        <v>0</v>
      </c>
      <c r="G3" s="7" t="s">
        <v>9</v>
      </c>
      <c r="H3" s="8"/>
      <c r="I3" s="8"/>
      <c r="J3" s="10">
        <v>4</v>
      </c>
      <c r="K3" s="12">
        <f>H3*J3</f>
        <v>0</v>
      </c>
    </row>
    <row r="4" spans="2:11" ht="12">
      <c r="B4" s="7" t="s">
        <v>33</v>
      </c>
      <c r="C4" s="8"/>
      <c r="D4" s="8"/>
      <c r="E4" s="10">
        <v>3</v>
      </c>
      <c r="F4" s="11">
        <f aca="true" t="shared" si="0" ref="F4:F28">C4*E4</f>
        <v>0</v>
      </c>
      <c r="G4" s="7" t="s">
        <v>10</v>
      </c>
      <c r="H4" s="8"/>
      <c r="I4" s="8"/>
      <c r="J4" s="10">
        <v>5</v>
      </c>
      <c r="K4" s="12">
        <f aca="true" t="shared" si="1" ref="K4:K28">H4*J4</f>
        <v>0</v>
      </c>
    </row>
    <row r="5" spans="2:11" ht="12">
      <c r="B5" s="7" t="s">
        <v>34</v>
      </c>
      <c r="C5" s="8"/>
      <c r="D5" s="8"/>
      <c r="E5" s="10">
        <v>3</v>
      </c>
      <c r="F5" s="11">
        <f t="shared" si="0"/>
        <v>0</v>
      </c>
      <c r="G5" s="7" t="s">
        <v>11</v>
      </c>
      <c r="H5" s="8"/>
      <c r="I5" s="8"/>
      <c r="J5" s="10">
        <v>5</v>
      </c>
      <c r="K5" s="12">
        <f t="shared" si="1"/>
        <v>0</v>
      </c>
    </row>
    <row r="6" spans="2:11" ht="12">
      <c r="B6" s="7" t="s">
        <v>35</v>
      </c>
      <c r="C6" s="8"/>
      <c r="D6" s="8"/>
      <c r="E6" s="10">
        <v>3</v>
      </c>
      <c r="F6" s="11">
        <f t="shared" si="0"/>
        <v>0</v>
      </c>
      <c r="G6" s="7" t="s">
        <v>12</v>
      </c>
      <c r="H6" s="8"/>
      <c r="I6" s="8"/>
      <c r="J6" s="10">
        <v>3</v>
      </c>
      <c r="K6" s="12">
        <f t="shared" si="1"/>
        <v>0</v>
      </c>
    </row>
    <row r="7" spans="2:11" ht="12">
      <c r="B7" s="7" t="s">
        <v>36</v>
      </c>
      <c r="C7" s="8"/>
      <c r="D7" s="9"/>
      <c r="E7" s="10">
        <v>5</v>
      </c>
      <c r="F7" s="11">
        <f t="shared" si="0"/>
        <v>0</v>
      </c>
      <c r="G7" s="7" t="s">
        <v>13</v>
      </c>
      <c r="H7" s="8"/>
      <c r="I7" s="9"/>
      <c r="J7" s="10">
        <v>6</v>
      </c>
      <c r="K7" s="12">
        <f t="shared" si="1"/>
        <v>0</v>
      </c>
    </row>
    <row r="8" spans="2:11" ht="12">
      <c r="B8" s="7" t="s">
        <v>61</v>
      </c>
      <c r="C8" s="8"/>
      <c r="D8" s="28"/>
      <c r="E8" s="10">
        <v>3</v>
      </c>
      <c r="F8" s="11">
        <f t="shared" si="0"/>
        <v>0</v>
      </c>
      <c r="G8" s="7" t="s">
        <v>62</v>
      </c>
      <c r="H8" s="8"/>
      <c r="I8" s="9"/>
      <c r="J8" s="10">
        <v>8</v>
      </c>
      <c r="K8" s="12">
        <f t="shared" si="1"/>
        <v>0</v>
      </c>
    </row>
    <row r="9" spans="2:11" ht="12">
      <c r="B9" s="7" t="s">
        <v>37</v>
      </c>
      <c r="C9" s="8"/>
      <c r="D9" s="9"/>
      <c r="E9" s="10">
        <v>5</v>
      </c>
      <c r="F9" s="11">
        <f t="shared" si="0"/>
        <v>0</v>
      </c>
      <c r="G9" s="7" t="s">
        <v>14</v>
      </c>
      <c r="H9" s="8"/>
      <c r="I9" s="8"/>
      <c r="J9" s="10">
        <v>4</v>
      </c>
      <c r="K9" s="12">
        <f t="shared" si="1"/>
        <v>0</v>
      </c>
    </row>
    <row r="10" spans="2:11" ht="12" customHeight="1">
      <c r="B10" s="7" t="s">
        <v>38</v>
      </c>
      <c r="C10" s="8"/>
      <c r="D10" s="9"/>
      <c r="E10" s="10">
        <v>2</v>
      </c>
      <c r="F10" s="11">
        <f t="shared" si="0"/>
        <v>0</v>
      </c>
      <c r="G10" s="7" t="s">
        <v>15</v>
      </c>
      <c r="H10" s="8"/>
      <c r="I10" s="8"/>
      <c r="J10" s="10">
        <v>6</v>
      </c>
      <c r="K10" s="12">
        <f t="shared" si="1"/>
        <v>0</v>
      </c>
    </row>
    <row r="11" spans="2:11" ht="12">
      <c r="B11" s="7" t="s">
        <v>39</v>
      </c>
      <c r="C11" s="8"/>
      <c r="D11" s="9"/>
      <c r="E11" s="10">
        <v>2</v>
      </c>
      <c r="F11" s="11">
        <f t="shared" si="0"/>
        <v>0</v>
      </c>
      <c r="G11" s="7" t="s">
        <v>16</v>
      </c>
      <c r="H11" s="8"/>
      <c r="I11" s="8"/>
      <c r="J11" s="10">
        <v>8</v>
      </c>
      <c r="K11" s="12">
        <f t="shared" si="1"/>
        <v>0</v>
      </c>
    </row>
    <row r="12" spans="2:11" ht="12">
      <c r="B12" s="7" t="s">
        <v>40</v>
      </c>
      <c r="C12" s="8"/>
      <c r="D12" s="8"/>
      <c r="E12" s="10">
        <v>2</v>
      </c>
      <c r="F12" s="11">
        <f t="shared" si="0"/>
        <v>0</v>
      </c>
      <c r="G12" s="7" t="s">
        <v>17</v>
      </c>
      <c r="H12" s="8"/>
      <c r="I12" s="8"/>
      <c r="J12" s="10">
        <v>6</v>
      </c>
      <c r="K12" s="12">
        <f t="shared" si="1"/>
        <v>0</v>
      </c>
    </row>
    <row r="13" spans="2:11" ht="12">
      <c r="B13" s="7" t="s">
        <v>41</v>
      </c>
      <c r="C13" s="8"/>
      <c r="D13" s="8"/>
      <c r="E13" s="10">
        <v>1</v>
      </c>
      <c r="F13" s="11">
        <f t="shared" si="0"/>
        <v>0</v>
      </c>
      <c r="G13" s="7" t="s">
        <v>18</v>
      </c>
      <c r="H13" s="8"/>
      <c r="I13" s="8"/>
      <c r="J13" s="10">
        <v>4</v>
      </c>
      <c r="K13" s="12">
        <f t="shared" si="1"/>
        <v>0</v>
      </c>
    </row>
    <row r="14" spans="2:11" ht="12">
      <c r="B14" s="7" t="s">
        <v>42</v>
      </c>
      <c r="C14" s="8"/>
      <c r="D14" s="8"/>
      <c r="E14" s="10">
        <v>1</v>
      </c>
      <c r="F14" s="11">
        <f t="shared" si="0"/>
        <v>0</v>
      </c>
      <c r="G14" s="7" t="s">
        <v>19</v>
      </c>
      <c r="H14" s="8"/>
      <c r="I14" s="8"/>
      <c r="J14" s="10">
        <v>2</v>
      </c>
      <c r="K14" s="12">
        <f t="shared" si="1"/>
        <v>0</v>
      </c>
    </row>
    <row r="15" spans="2:11" ht="12">
      <c r="B15" s="7" t="s">
        <v>43</v>
      </c>
      <c r="C15" s="8"/>
      <c r="D15" s="9"/>
      <c r="E15" s="10">
        <v>3</v>
      </c>
      <c r="F15" s="11">
        <f t="shared" si="0"/>
        <v>0</v>
      </c>
      <c r="G15" s="7" t="s">
        <v>20</v>
      </c>
      <c r="H15" s="8"/>
      <c r="I15" s="8"/>
      <c r="J15" s="10">
        <v>6</v>
      </c>
      <c r="K15" s="12">
        <f t="shared" si="1"/>
        <v>0</v>
      </c>
    </row>
    <row r="16" spans="2:11" ht="12">
      <c r="B16" s="7" t="s">
        <v>44</v>
      </c>
      <c r="C16" s="8"/>
      <c r="D16" s="9"/>
      <c r="E16" s="10">
        <v>4</v>
      </c>
      <c r="F16" s="11">
        <f t="shared" si="0"/>
        <v>0</v>
      </c>
      <c r="G16" s="7" t="s">
        <v>21</v>
      </c>
      <c r="H16" s="8"/>
      <c r="I16" s="8"/>
      <c r="J16" s="10">
        <v>4</v>
      </c>
      <c r="K16" s="12">
        <f t="shared" si="1"/>
        <v>0</v>
      </c>
    </row>
    <row r="17" spans="2:11" ht="12">
      <c r="B17" s="7" t="s">
        <v>45</v>
      </c>
      <c r="C17" s="8"/>
      <c r="D17" s="8"/>
      <c r="E17" s="10">
        <v>5</v>
      </c>
      <c r="F17" s="11">
        <f t="shared" si="0"/>
        <v>0</v>
      </c>
      <c r="G17" s="7" t="s">
        <v>22</v>
      </c>
      <c r="H17" s="8"/>
      <c r="I17" s="8"/>
      <c r="J17" s="10">
        <v>1</v>
      </c>
      <c r="K17" s="12">
        <f t="shared" si="1"/>
        <v>0</v>
      </c>
    </row>
    <row r="18" spans="2:11" ht="12">
      <c r="B18" s="7" t="s">
        <v>46</v>
      </c>
      <c r="C18" s="8"/>
      <c r="D18" s="8"/>
      <c r="E18" s="10">
        <v>3</v>
      </c>
      <c r="F18" s="11">
        <f t="shared" si="0"/>
        <v>0</v>
      </c>
      <c r="G18" s="7" t="s">
        <v>23</v>
      </c>
      <c r="H18" s="8"/>
      <c r="I18" s="8"/>
      <c r="J18" s="10">
        <v>7</v>
      </c>
      <c r="K18" s="12">
        <f t="shared" si="1"/>
        <v>0</v>
      </c>
    </row>
    <row r="19" spans="2:11" ht="12">
      <c r="B19" s="7" t="s">
        <v>47</v>
      </c>
      <c r="C19" s="8"/>
      <c r="D19" s="9"/>
      <c r="E19" s="10">
        <v>5</v>
      </c>
      <c r="F19" s="11">
        <f t="shared" si="0"/>
        <v>0</v>
      </c>
      <c r="G19" s="7" t="s">
        <v>24</v>
      </c>
      <c r="H19" s="8"/>
      <c r="I19" s="9"/>
      <c r="J19" s="10">
        <v>10</v>
      </c>
      <c r="K19" s="12">
        <f t="shared" si="1"/>
        <v>0</v>
      </c>
    </row>
    <row r="20" spans="2:11" ht="12">
      <c r="B20" s="7" t="s">
        <v>48</v>
      </c>
      <c r="C20" s="8"/>
      <c r="D20" s="9"/>
      <c r="E20" s="10">
        <v>8</v>
      </c>
      <c r="F20" s="11">
        <f t="shared" si="0"/>
        <v>0</v>
      </c>
      <c r="G20" s="7" t="s">
        <v>25</v>
      </c>
      <c r="H20" s="8"/>
      <c r="I20" s="8"/>
      <c r="J20" s="10">
        <v>6</v>
      </c>
      <c r="K20" s="12">
        <f t="shared" si="1"/>
        <v>0</v>
      </c>
    </row>
    <row r="21" spans="2:11" ht="12">
      <c r="B21" s="41" t="s">
        <v>64</v>
      </c>
      <c r="C21" s="42"/>
      <c r="D21" s="42"/>
      <c r="E21" s="42"/>
      <c r="F21" s="42"/>
      <c r="G21" s="42"/>
      <c r="H21" s="42"/>
      <c r="I21" s="42"/>
      <c r="J21" s="42"/>
      <c r="K21" s="43"/>
    </row>
    <row r="22" spans="2:11" ht="12">
      <c r="B22" s="7" t="s">
        <v>49</v>
      </c>
      <c r="C22" s="8"/>
      <c r="D22" s="8"/>
      <c r="E22" s="10">
        <v>5</v>
      </c>
      <c r="F22" s="11">
        <f t="shared" si="0"/>
        <v>0</v>
      </c>
      <c r="G22" s="7" t="s">
        <v>26</v>
      </c>
      <c r="H22" s="8"/>
      <c r="I22" s="8"/>
      <c r="J22" s="10">
        <v>5</v>
      </c>
      <c r="K22" s="12">
        <f t="shared" si="1"/>
        <v>0</v>
      </c>
    </row>
    <row r="23" spans="2:11" ht="12">
      <c r="B23" s="7" t="s">
        <v>50</v>
      </c>
      <c r="C23" s="8"/>
      <c r="D23" s="8"/>
      <c r="E23" s="10">
        <v>5</v>
      </c>
      <c r="F23" s="11">
        <f t="shared" si="0"/>
        <v>0</v>
      </c>
      <c r="G23" s="7" t="s">
        <v>27</v>
      </c>
      <c r="H23" s="8"/>
      <c r="I23" s="8"/>
      <c r="J23" s="10">
        <v>8</v>
      </c>
      <c r="K23" s="12">
        <f t="shared" si="1"/>
        <v>0</v>
      </c>
    </row>
    <row r="24" spans="2:11" ht="12">
      <c r="B24" s="7" t="s">
        <v>51</v>
      </c>
      <c r="C24" s="8"/>
      <c r="D24" s="8"/>
      <c r="E24" s="10">
        <v>8</v>
      </c>
      <c r="F24" s="11">
        <f t="shared" si="0"/>
        <v>0</v>
      </c>
      <c r="G24" s="7" t="s">
        <v>28</v>
      </c>
      <c r="H24" s="8"/>
      <c r="I24" s="8"/>
      <c r="J24" s="10">
        <v>4</v>
      </c>
      <c r="K24" s="12">
        <f t="shared" si="1"/>
        <v>0</v>
      </c>
    </row>
    <row r="25" spans="2:11" ht="12">
      <c r="B25" s="7" t="s">
        <v>52</v>
      </c>
      <c r="C25" s="8"/>
      <c r="D25" s="8"/>
      <c r="E25" s="10">
        <v>6</v>
      </c>
      <c r="F25" s="11">
        <f t="shared" si="0"/>
        <v>0</v>
      </c>
      <c r="G25" s="7" t="s">
        <v>29</v>
      </c>
      <c r="H25" s="8"/>
      <c r="I25" s="9"/>
      <c r="J25" s="10">
        <v>5</v>
      </c>
      <c r="K25" s="12">
        <f t="shared" si="1"/>
        <v>0</v>
      </c>
    </row>
    <row r="26" spans="2:11" ht="12">
      <c r="B26" s="7" t="s">
        <v>53</v>
      </c>
      <c r="C26" s="8"/>
      <c r="D26" s="13"/>
      <c r="E26" s="10">
        <v>10</v>
      </c>
      <c r="F26" s="11">
        <f t="shared" si="0"/>
        <v>0</v>
      </c>
      <c r="G26" s="7" t="s">
        <v>30</v>
      </c>
      <c r="H26" s="8"/>
      <c r="I26" s="9"/>
      <c r="J26" s="10">
        <v>8</v>
      </c>
      <c r="K26" s="12">
        <f t="shared" si="1"/>
        <v>0</v>
      </c>
    </row>
    <row r="27" spans="2:11" ht="12">
      <c r="B27" s="7" t="s">
        <v>54</v>
      </c>
      <c r="C27" s="8"/>
      <c r="D27" s="8"/>
      <c r="E27" s="10">
        <v>8</v>
      </c>
      <c r="F27" s="11">
        <f t="shared" si="0"/>
        <v>0</v>
      </c>
      <c r="G27" s="35" t="s">
        <v>31</v>
      </c>
      <c r="H27" s="8"/>
      <c r="I27" s="9"/>
      <c r="J27" s="14"/>
      <c r="K27" s="12">
        <f t="shared" si="1"/>
        <v>0</v>
      </c>
    </row>
    <row r="28" spans="2:11" ht="12">
      <c r="B28" s="7" t="s">
        <v>55</v>
      </c>
      <c r="C28" s="15"/>
      <c r="D28" s="15"/>
      <c r="E28" s="10">
        <v>7</v>
      </c>
      <c r="F28" s="11">
        <f t="shared" si="0"/>
        <v>0</v>
      </c>
      <c r="G28" s="36"/>
      <c r="H28" s="8"/>
      <c r="I28" s="13"/>
      <c r="J28" s="14"/>
      <c r="K28" s="12">
        <f t="shared" si="1"/>
        <v>0</v>
      </c>
    </row>
    <row r="29" spans="2:11" ht="12.75">
      <c r="B29" s="33" t="s">
        <v>6</v>
      </c>
      <c r="C29" s="37" t="s">
        <v>59</v>
      </c>
      <c r="D29" s="29" t="s">
        <v>58</v>
      </c>
      <c r="E29" s="16" t="s">
        <v>1</v>
      </c>
      <c r="F29" s="39">
        <f>SUM(F3:F20,K3:K20,F22:F28,K22:K27)</f>
        <v>0</v>
      </c>
      <c r="G29" s="61" t="s">
        <v>56</v>
      </c>
      <c r="H29" s="62"/>
      <c r="I29" s="63"/>
      <c r="J29" s="44">
        <f>SUM(C3:C20,H3:H20,C22:C28,H22:H28)</f>
        <v>0</v>
      </c>
      <c r="K29" s="45"/>
    </row>
    <row r="30" spans="2:11" ht="12" customHeight="1">
      <c r="B30" s="34"/>
      <c r="C30" s="38"/>
      <c r="D30" s="30" t="s">
        <v>57</v>
      </c>
      <c r="E30" s="17" t="s">
        <v>3</v>
      </c>
      <c r="F30" s="40"/>
      <c r="G30" s="50"/>
      <c r="H30" s="51"/>
      <c r="I30" s="51"/>
      <c r="J30" s="51"/>
      <c r="K30" s="52"/>
    </row>
    <row r="31" spans="2:11" ht="12.75" customHeight="1">
      <c r="B31" s="18" t="s">
        <v>69</v>
      </c>
      <c r="C31" s="19">
        <f>SUM(D3:D20,D22:D28,I3:I20,I22:I27)</f>
        <v>0</v>
      </c>
      <c r="D31" s="19">
        <f>IF(C31&gt;20,10,IF(C31&gt;=16,8,IF(C31&gt;=12,6,IF(C31&gt;=8,4,IF(C31&lt;7,2)))))</f>
        <v>2</v>
      </c>
      <c r="E31" s="20">
        <f>IF((C31/21*100)&gt;100,100,C31/21*100)</f>
        <v>0</v>
      </c>
      <c r="F31" s="21">
        <v>21</v>
      </c>
      <c r="G31" s="53"/>
      <c r="H31" s="54"/>
      <c r="I31" s="54"/>
      <c r="J31" s="54"/>
      <c r="K31" s="55"/>
    </row>
    <row r="32" spans="2:11" ht="12.75" customHeight="1">
      <c r="B32" s="18" t="s">
        <v>68</v>
      </c>
      <c r="C32" s="19">
        <f>SUM(D3:D18)</f>
        <v>0</v>
      </c>
      <c r="D32" s="19">
        <f>IF(C32&gt;12,10,IF(C32&gt;=9,8,IF(C32&gt;=5,6,IF(C32&gt;=2,4,IF(C32&lt;2,2)))))</f>
        <v>2</v>
      </c>
      <c r="E32" s="22">
        <f>IF((C32/14*100)&gt;100,100,C32/14*100)</f>
        <v>0</v>
      </c>
      <c r="F32" s="21">
        <v>14</v>
      </c>
      <c r="G32" s="53"/>
      <c r="H32" s="54"/>
      <c r="I32" s="54"/>
      <c r="J32" s="54"/>
      <c r="K32" s="55"/>
    </row>
    <row r="33" spans="2:11" ht="12.75" customHeight="1">
      <c r="B33" s="18" t="s">
        <v>67</v>
      </c>
      <c r="C33" s="23" t="e">
        <f>F29/J29</f>
        <v>#DIV/0!</v>
      </c>
      <c r="D33" s="19" t="e">
        <f>IF(C33&lt;3.2,10,IF(C33&lt;=4,8,IF(C33&lt;=5.2,6,IF(C33&lt;=6,4,IF(C33&gt;6,2)))))</f>
        <v>#DIV/0!</v>
      </c>
      <c r="E33" s="22" t="e">
        <f>IF((10-C33)/6.8*100&gt;100,100,(10-C33)/6.8*100)</f>
        <v>#DIV/0!</v>
      </c>
      <c r="F33" s="20">
        <v>3.2</v>
      </c>
      <c r="G33" s="53"/>
      <c r="H33" s="54"/>
      <c r="I33" s="54"/>
      <c r="J33" s="54"/>
      <c r="K33" s="55"/>
    </row>
    <row r="34" spans="2:11" ht="12.75" customHeight="1">
      <c r="B34" s="18" t="s">
        <v>66</v>
      </c>
      <c r="C34" s="24" t="e">
        <f>SUM(C3:C18)/J29*100</f>
        <v>#DIV/0!</v>
      </c>
      <c r="D34" s="19" t="e">
        <f>IF(C34&gt;90,10,IF(C34&gt;=70,8,IF(C34&gt;=60,6,IF(C34&gt;=40,4,IF(C34&lt;40,2)))))</f>
        <v>#DIV/0!</v>
      </c>
      <c r="E34" s="20" t="e">
        <f>IF((C34/90*100)&gt;100,100,C34/90*100)</f>
        <v>#DIV/0!</v>
      </c>
      <c r="F34" s="20">
        <v>90</v>
      </c>
      <c r="G34" s="53"/>
      <c r="H34" s="54"/>
      <c r="I34" s="54"/>
      <c r="J34" s="54"/>
      <c r="K34" s="55"/>
    </row>
    <row r="35" spans="2:11" ht="12.75" customHeight="1">
      <c r="B35" s="18" t="s">
        <v>65</v>
      </c>
      <c r="C35" s="24" t="e">
        <f>MAX(C3:C20,C22:C28,H3:H20,H22:H28)/J29*100</f>
        <v>#DIV/0!</v>
      </c>
      <c r="D35" s="19" t="e">
        <f>IF(C35&lt;10,10,IF(C35&lt;=15,8,IF(C35&lt;=25,6,IF(C35&lt;=50,4,IF(C35&gt;50,2)))))</f>
        <v>#DIV/0!</v>
      </c>
      <c r="E35" s="20" t="e">
        <f>IF((100-C35)/81.4*100&gt;100,100,(100-C35)/81.4*100)</f>
        <v>#DIV/0!</v>
      </c>
      <c r="F35" s="20">
        <v>18.6</v>
      </c>
      <c r="G35" s="53"/>
      <c r="H35" s="54"/>
      <c r="I35" s="54"/>
      <c r="J35" s="54"/>
      <c r="K35" s="55"/>
    </row>
    <row r="36" spans="2:11" ht="12.75" customHeight="1">
      <c r="B36" s="18" t="s">
        <v>70</v>
      </c>
      <c r="C36" s="24" t="e">
        <f>SUM(C20,C24,C26:C28,H7:H8,H11,H18:H19,H26)/J29*100</f>
        <v>#DIV/0!</v>
      </c>
      <c r="D36" s="19" t="e">
        <f>IF(C36&lt;2,10,IF(C36&lt;=10,8,IF(C36&lt;=15,6,IF(C36&lt;=20,4,IF(C36&gt;20,2)))))</f>
        <v>#DIV/0!</v>
      </c>
      <c r="E36" s="20" t="e">
        <f>IF((100-C36)/98*100&gt;100,100,(100-C36)/98*100)</f>
        <v>#DIV/0!</v>
      </c>
      <c r="F36" s="20">
        <v>2</v>
      </c>
      <c r="G36" s="53"/>
      <c r="H36" s="54"/>
      <c r="I36" s="54"/>
      <c r="J36" s="54"/>
      <c r="K36" s="55"/>
    </row>
    <row r="37" spans="2:11" ht="12.75" customHeight="1">
      <c r="B37" s="25" t="s">
        <v>8</v>
      </c>
      <c r="C37" s="48" t="e">
        <f>SUM(D31:D36)</f>
        <v>#DIV/0!</v>
      </c>
      <c r="D37" s="49"/>
      <c r="E37" s="20" t="e">
        <f>AVERAGE(E31:E36)</f>
        <v>#DIV/0!</v>
      </c>
      <c r="F37" s="21" t="s">
        <v>63</v>
      </c>
      <c r="G37" s="53"/>
      <c r="H37" s="54"/>
      <c r="I37" s="54"/>
      <c r="J37" s="54"/>
      <c r="K37" s="55"/>
    </row>
    <row r="38" spans="2:11" ht="12.75" customHeight="1">
      <c r="B38" s="26" t="s">
        <v>60</v>
      </c>
      <c r="C38" s="59" t="e">
        <f>IF(C37&gt;50,"Optimal",IF(C37&gt;=40,"Suboptimal",IF(C37&gt;=25,"Marginal",IF(C37&lt;25,"Poor"))))</f>
        <v>#DIV/0!</v>
      </c>
      <c r="D38" s="60"/>
      <c r="E38" s="46" t="e">
        <f>IF(E37&gt;85,"Optimal",IF(E37&gt;=70,"Suboptimal",IF(E37&gt;=50,"Marginal",IF(E37&lt;50,"Poor"))))</f>
        <v>#DIV/0!</v>
      </c>
      <c r="F38" s="47"/>
      <c r="G38" s="56"/>
      <c r="H38" s="57"/>
      <c r="I38" s="57"/>
      <c r="J38" s="57"/>
      <c r="K38" s="58"/>
    </row>
  </sheetData>
  <sheetProtection password="DDF9" sheet="1"/>
  <mergeCells count="15">
    <mergeCell ref="E38:F38"/>
    <mergeCell ref="C37:D37"/>
    <mergeCell ref="G30:K38"/>
    <mergeCell ref="C38:D38"/>
    <mergeCell ref="G1:G2"/>
    <mergeCell ref="G29:I29"/>
    <mergeCell ref="B1:B2"/>
    <mergeCell ref="C1:C2"/>
    <mergeCell ref="H1:H2"/>
    <mergeCell ref="B29:B30"/>
    <mergeCell ref="G27:G28"/>
    <mergeCell ref="C29:C30"/>
    <mergeCell ref="F29:F30"/>
    <mergeCell ref="B21:K21"/>
    <mergeCell ref="J29:K29"/>
  </mergeCells>
  <dataValidations count="5">
    <dataValidation type="whole" allowBlank="1" showInputMessage="1" showErrorMessage="1" sqref="D3 D9:D11 D7 I25:I28 D20 D16 D26">
      <formula1>1</formula1>
      <formula2>3</formula2>
    </dataValidation>
    <dataValidation type="whole" allowBlank="1" showInputMessage="1" showErrorMessage="1" sqref="D15">
      <formula1>1</formula1>
      <formula2>8</formula2>
    </dataValidation>
    <dataValidation type="whole" allowBlank="1" showInputMessage="1" showErrorMessage="1" sqref="D19 I7">
      <formula1>1</formula1>
      <formula2>4</formula2>
    </dataValidation>
    <dataValidation type="whole" allowBlank="1" showInputMessage="1" showErrorMessage="1" sqref="I19 I8">
      <formula1>1</formula1>
      <formula2>6</formula2>
    </dataValidation>
    <dataValidation type="whole" allowBlank="1" showInputMessage="1" showErrorMessage="1" sqref="D4:D6 D8 I3:I6 I9:I18 I20 D27:D28 D22:D25 I22:I24 D17:D18 D12:D14">
      <formula1>1</formula1>
      <formula2>1</formula2>
    </dataValidation>
  </dataValidations>
  <hyperlinks>
    <hyperlink ref="B29:B30" r:id="rId1" display="Metrics"/>
    <hyperlink ref="D29:D30" r:id="rId2" display="Point"/>
  </hyperlinks>
  <printOptions/>
  <pageMargins left="0.7" right="0.7" top="0.75" bottom="0.75" header="0.3" footer="0.3"/>
  <pageSetup fitToHeight="1" fitToWidth="1" horizontalDpi="600" verticalDpi="600" orientation="landscape"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Craddock</dc:creator>
  <cp:keywords/>
  <dc:description/>
  <cp:lastModifiedBy>Craddock, Timothy D</cp:lastModifiedBy>
  <cp:lastPrinted>2011-05-19T16:22:52Z</cp:lastPrinted>
  <dcterms:created xsi:type="dcterms:W3CDTF">2001-09-08T14:19:04Z</dcterms:created>
  <dcterms:modified xsi:type="dcterms:W3CDTF">2021-11-09T17:51:52Z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