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550" activeTab="0"/>
  </bookViews>
  <sheets>
    <sheet name="Introduction" sheetId="1" r:id="rId1"/>
    <sheet name="Basic pebble count" sheetId="2" r:id="rId2"/>
    <sheet name="Advanced pebble counts" sheetId="3" r:id="rId3"/>
  </sheets>
  <externalReferences>
    <externalReference r:id="rId6"/>
  </externalReferences>
  <definedNames>
    <definedName name="Bar_Sample">'[1]Materials'!$AY$9:$BP$35</definedName>
    <definedName name="Feature">'[1]Materials'!$AE$12:$AW$40</definedName>
    <definedName name="Largest_Di">'[1]Materials'!$BR$4:$BR$13</definedName>
    <definedName name="Reach">'[1]Materials'!$K$8:$AC$38</definedName>
    <definedName name="Riffle_Surface">'[1]Materials'!$K$45:$AC$80</definedName>
    <definedName name="Shape_Factor">'[1]Materials'!$BU$4:$BX$18</definedName>
  </definedNames>
  <calcPr fullCalcOnLoad="1"/>
</workbook>
</file>

<file path=xl/comments2.xml><?xml version="1.0" encoding="utf-8"?>
<comments xmlns="http://schemas.openxmlformats.org/spreadsheetml/2006/main">
  <authors>
    <author>WVDEP</author>
    <author>tcraddock</author>
  </authors>
  <commentList>
    <comment ref="E11" authorId="0">
      <text>
        <r>
          <rPr>
            <sz val="7"/>
            <rFont val="Arial"/>
            <family val="2"/>
          </rPr>
          <t xml:space="preserve">For additional information record your counts in the Advanced Pebble Count spreadsheet.  The corresponding broad categories are shown in </t>
        </r>
        <r>
          <rPr>
            <b/>
            <sz val="7"/>
            <color indexed="52"/>
            <rFont val="Arial"/>
            <family val="2"/>
          </rPr>
          <t>orange</t>
        </r>
        <r>
          <rPr>
            <sz val="7"/>
            <rFont val="Arial"/>
            <family val="2"/>
          </rPr>
          <t xml:space="preserve"> shading.</t>
        </r>
      </text>
    </comment>
    <comment ref="B12" authorId="0">
      <text>
        <r>
          <rPr>
            <sz val="7"/>
            <rFont val="Arial"/>
            <family val="2"/>
          </rPr>
          <t>The mean can be determined from a cumulative frequency curve.  The position where the curve transects the frequency-line is the mean (D-50).</t>
        </r>
      </text>
    </comment>
    <comment ref="B5" authorId="1">
      <text>
        <r>
          <rPr>
            <sz val="8"/>
            <rFont val="Arial"/>
            <family val="2"/>
          </rPr>
          <t>If you only used a single gravel category, divide your count by two to determine the approximate numbers for fine and coarse gravel.</t>
        </r>
      </text>
    </comment>
  </commentList>
</comments>
</file>

<file path=xl/comments3.xml><?xml version="1.0" encoding="utf-8"?>
<comments xmlns="http://schemas.openxmlformats.org/spreadsheetml/2006/main">
  <authors>
    <author>WVDEP</author>
    <author>Employee</author>
  </authors>
  <commentList>
    <comment ref="J2" authorId="0">
      <text>
        <r>
          <rPr>
            <sz val="7"/>
            <rFont val="Arial"/>
            <family val="2"/>
          </rPr>
          <t>The station is the position on your tape as you move upstream.  If you use a 100-m reach you should cross the stream every 10-meters, so your stations would be 0, 10, 20 etc.</t>
        </r>
      </text>
    </comment>
    <comment ref="M2" authorId="0">
      <text>
        <r>
          <rPr>
            <sz val="7"/>
            <rFont val="Arial"/>
            <family val="2"/>
          </rPr>
          <t>Indicate the station where you collect pebbles from bankfull wih an (X).  A minimum of 10% of your count should be collected at bankfull.</t>
        </r>
      </text>
    </comment>
    <comment ref="L24" authorId="1">
      <text>
        <r>
          <rPr>
            <sz val="7"/>
            <rFont val="Arial"/>
            <family val="2"/>
          </rPr>
          <t>D50 is the median value based upon weighted averages.  It is found using the cumulative frequency curve.  The D50 is the intersection of the curve with the 50-percentile line.  It can be reported as a single value, a range of values or simply as the size category.  Always report the nearest size category.  For example, if the intersection is between the the medium and coarse gravel sizes, but closer to medium gravel then you would report the D50 as medium gravel.  You can also determine the average size within these size ranges.</t>
        </r>
      </text>
    </comment>
    <comment ref="B2" authorId="0">
      <text>
        <r>
          <rPr>
            <sz val="7"/>
            <rFont val="Arial"/>
            <family val="2"/>
          </rPr>
          <t>The boad categories that correspond to the previous spreadsheet are lightly (orange) shaded.</t>
        </r>
      </text>
    </comment>
    <comment ref="C24" authorId="0">
      <text>
        <r>
          <rPr>
            <sz val="7"/>
            <rFont val="Tahoma"/>
            <family val="2"/>
          </rPr>
          <t>Woody debris is integrated with the index using a simple percent formula.</t>
        </r>
      </text>
    </comment>
  </commentList>
</comments>
</file>

<file path=xl/sharedStrings.xml><?xml version="1.0" encoding="utf-8"?>
<sst xmlns="http://schemas.openxmlformats.org/spreadsheetml/2006/main" count="101" uniqueCount="90">
  <si>
    <t>&lt; .062</t>
  </si>
  <si>
    <t>.062 - 2</t>
  </si>
  <si>
    <t>65 - 255</t>
  </si>
  <si>
    <t>D50</t>
  </si>
  <si>
    <t>Particles</t>
  </si>
  <si>
    <t>Size Range (mm)</t>
  </si>
  <si>
    <t>Riffle</t>
  </si>
  <si>
    <t>Run</t>
  </si>
  <si>
    <t>Pool</t>
  </si>
  <si>
    <t>&lt; 0.06</t>
  </si>
  <si>
    <t>0.06 – 0.125</t>
  </si>
  <si>
    <t>0.126 – 0.25</t>
  </si>
  <si>
    <t xml:space="preserve">0.26 – 0.5 </t>
  </si>
  <si>
    <t xml:space="preserve">0.5 – 1 </t>
  </si>
  <si>
    <t>1 - 2</t>
  </si>
  <si>
    <t>2 - 4</t>
  </si>
  <si>
    <t xml:space="preserve">5 - 8 </t>
  </si>
  <si>
    <t xml:space="preserve">9 - 16 </t>
  </si>
  <si>
    <t xml:space="preserve">17 - 32 </t>
  </si>
  <si>
    <t xml:space="preserve">33 - 64 </t>
  </si>
  <si>
    <t xml:space="preserve">65 - 90 </t>
  </si>
  <si>
    <t xml:space="preserve">91 - 128 </t>
  </si>
  <si>
    <t xml:space="preserve">129 - 180 </t>
  </si>
  <si>
    <t xml:space="preserve">181 - 255 </t>
  </si>
  <si>
    <t xml:space="preserve">256 - 512 </t>
  </si>
  <si>
    <t>513 - 1024</t>
  </si>
  <si>
    <t xml:space="preserve">1025 – 2048 </t>
  </si>
  <si>
    <t xml:space="preserve">&gt; 2048 </t>
  </si>
  <si>
    <t>Bedrock</t>
  </si>
  <si>
    <t>Totals</t>
  </si>
  <si>
    <t>Silt</t>
  </si>
  <si>
    <t>Sand</t>
  </si>
  <si>
    <t xml:space="preserve">Fine </t>
  </si>
  <si>
    <t>Coarse</t>
  </si>
  <si>
    <t>Cobble</t>
  </si>
  <si>
    <t>Boulder</t>
  </si>
  <si>
    <t>Wood</t>
  </si>
  <si>
    <t>Count</t>
  </si>
  <si>
    <t>Score</t>
  </si>
  <si>
    <t>Index</t>
  </si>
  <si>
    <t>Percent</t>
  </si>
  <si>
    <t>% Fines</t>
  </si>
  <si>
    <t>Stations</t>
  </si>
  <si>
    <t>Bankfull</t>
  </si>
  <si>
    <t xml:space="preserve"> Very fine sand</t>
  </si>
  <si>
    <t xml:space="preserve"> Fine sand</t>
  </si>
  <si>
    <t xml:space="preserve"> Medium sand</t>
  </si>
  <si>
    <t xml:space="preserve"> Coarse sand</t>
  </si>
  <si>
    <t xml:space="preserve"> Very coarse sand</t>
  </si>
  <si>
    <t xml:space="preserve"> Very fine gravel</t>
  </si>
  <si>
    <t xml:space="preserve"> Fine gravel</t>
  </si>
  <si>
    <t xml:space="preserve"> Medium gravel</t>
  </si>
  <si>
    <t xml:space="preserve"> Very coarse gravel</t>
  </si>
  <si>
    <t xml:space="preserve"> Coarse gravel</t>
  </si>
  <si>
    <t xml:space="preserve"> Small cobble</t>
  </si>
  <si>
    <t xml:space="preserve"> Medium cobble</t>
  </si>
  <si>
    <t xml:space="preserve"> Large cobble</t>
  </si>
  <si>
    <t xml:space="preserve"> Very large cobble</t>
  </si>
  <si>
    <t xml:space="preserve"> Small boulder</t>
  </si>
  <si>
    <t xml:space="preserve"> Medium boulder</t>
  </si>
  <si>
    <t xml:space="preserve"> Large boulder</t>
  </si>
  <si>
    <t xml:space="preserve"> Very large boulder</t>
  </si>
  <si>
    <t xml:space="preserve"> Bedrock</t>
  </si>
  <si>
    <t xml:space="preserve"> Woody debris </t>
  </si>
  <si>
    <t>Overall Composition</t>
  </si>
  <si>
    <t>Cumulative</t>
  </si>
  <si>
    <t>Frequency</t>
  </si>
  <si>
    <t>Gravel</t>
  </si>
  <si>
    <t>Median</t>
  </si>
  <si>
    <t>Index Vaue</t>
  </si>
  <si>
    <t>Assessing the health of a stream (a review of basic phyiscal conditions)</t>
  </si>
  <si>
    <t>http://www.epa.gov/watertrain/stream_class/24rt.htm</t>
  </si>
  <si>
    <t>timothy.d.craddock@wv.gov</t>
  </si>
  <si>
    <t>Silt/clay</t>
  </si>
  <si>
    <t>Woody debris</t>
  </si>
  <si>
    <t>Reach %</t>
  </si>
  <si>
    <t>Size range</t>
  </si>
  <si>
    <t>Point values</t>
  </si>
  <si>
    <t>Size class</t>
  </si>
  <si>
    <t>Enter your counts in the white spaces corresponding to the appropraite size categories and habitats.  The spread-sheet produces a cumulative frequency curve and calculates % fines and an index score.</t>
  </si>
  <si>
    <t xml:space="preserve"> Silt/clay</t>
  </si>
  <si>
    <t>Pebble count data</t>
  </si>
  <si>
    <t>frequency</t>
  </si>
  <si>
    <t>3 - 64</t>
  </si>
  <si>
    <t xml:space="preserve">256 - 1096 </t>
  </si>
  <si>
    <t>&gt; 1096</t>
  </si>
  <si>
    <t>No value is provided</t>
  </si>
  <si>
    <t>Rating</t>
  </si>
  <si>
    <t xml:space="preserve">Habitat % </t>
  </si>
  <si>
    <t>Integrity Rating</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</si>
</sst>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quot;$&quot;#,##0.0"/>
    <numFmt numFmtId="170" formatCode="#,##0.0"/>
    <numFmt numFmtId="171" formatCode="0.000"/>
    <numFmt numFmtId="172" formatCode="0.0000"/>
    <numFmt numFmtId="173" formatCode="0.000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Red]General"/>
    <numFmt numFmtId="183" formatCode="[Black][=0]General;[Magenta][&gt;30]General"/>
    <numFmt numFmtId="184" formatCode="[Black][&gt;=30]General;[Magenta][&lt;30]General"/>
    <numFmt numFmtId="185" formatCode="[Black][&lt;=30]General;[Magenta][&gt;30]General"/>
    <numFmt numFmtId="186" formatCode="mmmm\ d\,\ yyyy"/>
    <numFmt numFmtId="187" formatCode="0.000%"/>
    <numFmt numFmtId="188" formatCode="0.0000%"/>
    <numFmt numFmtId="189" formatCode="0.00000%"/>
    <numFmt numFmtId="190" formatCode="0.000000%"/>
    <numFmt numFmtId="191" formatCode="0.000000"/>
    <numFmt numFmtId="192" formatCode="0.0000000"/>
    <numFmt numFmtId="193" formatCode="0.00000000"/>
    <numFmt numFmtId="194" formatCode="0.0000000000000"/>
    <numFmt numFmtId="195" formatCode="0.000000000000"/>
    <numFmt numFmtId="196" formatCode="#,##0.000"/>
    <numFmt numFmtId="197" formatCode="[$-409]dddd\,\ mmmm\ dd\,\ yyyy"/>
    <numFmt numFmtId="198" formatCode="[$-409]mmmm\ d\,\ yyyy;@"/>
    <numFmt numFmtId="199" formatCode="0.0000000000000000"/>
    <numFmt numFmtId="200" formatCode="0.000000000000000"/>
    <numFmt numFmtId="201" formatCode="0.00000000000000"/>
    <numFmt numFmtId="202" formatCode="0.00000000000"/>
    <numFmt numFmtId="203" formatCode="0.0000000000"/>
    <numFmt numFmtId="204" formatCode="0.000000000"/>
    <numFmt numFmtId="205" formatCode="[$€-2]\ #,##0.00_);[Red]\([$€-2]\ #,##0.00\)"/>
  </numFmts>
  <fonts count="58">
    <font>
      <sz val="10"/>
      <name val="Arial"/>
      <family val="0"/>
    </font>
    <font>
      <u val="single"/>
      <sz val="10"/>
      <color indexed="12"/>
      <name val="Arial"/>
      <family val="2"/>
    </font>
    <font>
      <u val="single"/>
      <sz val="10"/>
      <color indexed="36"/>
      <name val="Arial"/>
      <family val="2"/>
    </font>
    <font>
      <sz val="7"/>
      <name val="Tahoma"/>
      <family val="2"/>
    </font>
    <font>
      <sz val="7"/>
      <name val="Arial"/>
      <family val="2"/>
    </font>
    <font>
      <b/>
      <sz val="7"/>
      <color indexed="52"/>
      <name val="Arial"/>
      <family val="2"/>
    </font>
    <font>
      <sz val="10"/>
      <name val="Arial Narrow"/>
      <family val="2"/>
    </font>
    <font>
      <sz val="11"/>
      <name val="Arial Narrow"/>
      <family val="2"/>
    </font>
    <font>
      <sz val="8"/>
      <name val="Arial"/>
      <family val="2"/>
    </font>
    <font>
      <sz val="9"/>
      <color indexed="8"/>
      <name val="Calibri"/>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sz val="8"/>
      <color indexed="17"/>
      <name val="Calibri"/>
      <family val="2"/>
    </font>
    <font>
      <u val="single"/>
      <sz val="10"/>
      <color indexed="17"/>
      <name val="Calibri"/>
      <family val="2"/>
    </font>
    <font>
      <sz val="10"/>
      <color indexed="17"/>
      <name val="Calibri"/>
      <family val="2"/>
    </font>
    <font>
      <sz val="8"/>
      <name val="Calibri"/>
      <family val="2"/>
    </font>
    <font>
      <b/>
      <sz val="8"/>
      <name val="Calibri"/>
      <family val="2"/>
    </font>
    <font>
      <u val="single"/>
      <sz val="8"/>
      <color indexed="17"/>
      <name val="Calibri"/>
      <family val="2"/>
    </font>
    <font>
      <sz val="10.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rgb="FF008000"/>
      <name val="Calibri"/>
      <family val="2"/>
    </font>
    <font>
      <sz val="10"/>
      <color rgb="FF008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indexed="47"/>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9">
    <xf numFmtId="0" fontId="0" fillId="0" borderId="0" xfId="0"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6" fillId="0" borderId="0" xfId="0" applyFont="1" applyAlignment="1">
      <alignment horizontal="center" vertical="center"/>
    </xf>
    <xf numFmtId="0" fontId="29" fillId="0" borderId="0" xfId="0" applyFont="1" applyAlignment="1">
      <alignment horizontal="center" vertical="center"/>
    </xf>
    <xf numFmtId="0" fontId="29" fillId="33" borderId="10" xfId="0" applyFont="1" applyFill="1" applyBorder="1" applyAlignment="1" applyProtection="1">
      <alignment horizontal="center"/>
      <protection hidden="1"/>
    </xf>
    <xf numFmtId="0" fontId="29" fillId="0" borderId="0" xfId="0" applyFont="1" applyAlignment="1">
      <alignment horizontal="center"/>
    </xf>
    <xf numFmtId="0" fontId="29" fillId="0" borderId="0" xfId="0" applyFont="1" applyAlignment="1">
      <alignment/>
    </xf>
    <xf numFmtId="1" fontId="29" fillId="33" borderId="11" xfId="0" applyNumberFormat="1" applyFont="1" applyFill="1" applyBorder="1" applyAlignment="1" applyProtection="1">
      <alignment horizontal="center"/>
      <protection hidden="1"/>
    </xf>
    <xf numFmtId="164" fontId="29" fillId="33" borderId="11" xfId="0" applyNumberFormat="1" applyFont="1" applyFill="1" applyBorder="1" applyAlignment="1" applyProtection="1">
      <alignment horizontal="center"/>
      <protection hidden="1"/>
    </xf>
    <xf numFmtId="0" fontId="29" fillId="33" borderId="12" xfId="0" applyFont="1" applyFill="1" applyBorder="1" applyAlignment="1" applyProtection="1">
      <alignment horizontal="center"/>
      <protection hidden="1"/>
    </xf>
    <xf numFmtId="0" fontId="29" fillId="33" borderId="11" xfId="0" applyFont="1" applyFill="1" applyBorder="1" applyAlignment="1" applyProtection="1">
      <alignment/>
      <protection hidden="1"/>
    </xf>
    <xf numFmtId="49" fontId="29" fillId="33" borderId="11" xfId="0" applyNumberFormat="1" applyFont="1" applyFill="1" applyBorder="1" applyAlignment="1" applyProtection="1">
      <alignment horizontal="center"/>
      <protection hidden="1"/>
    </xf>
    <xf numFmtId="1" fontId="29" fillId="34" borderId="11" xfId="0" applyNumberFormat="1" applyFont="1" applyFill="1" applyBorder="1" applyAlignment="1" applyProtection="1">
      <alignment horizontal="center"/>
      <protection locked="0"/>
    </xf>
    <xf numFmtId="0" fontId="29" fillId="0" borderId="11" xfId="0" applyFont="1" applyFill="1" applyBorder="1" applyAlignment="1" applyProtection="1">
      <alignment/>
      <protection hidden="1"/>
    </xf>
    <xf numFmtId="0" fontId="29" fillId="33" borderId="11" xfId="0" applyFont="1" applyFill="1" applyBorder="1" applyAlignment="1" applyProtection="1">
      <alignment horizontal="center" vertical="center"/>
      <protection hidden="1"/>
    </xf>
    <xf numFmtId="0" fontId="34" fillId="0" borderId="0" xfId="0" applyFont="1" applyAlignment="1">
      <alignment horizontal="center"/>
    </xf>
    <xf numFmtId="1" fontId="29" fillId="33" borderId="13" xfId="0" applyNumberFormat="1" applyFont="1" applyFill="1" applyBorder="1" applyAlignment="1" applyProtection="1">
      <alignment horizontal="center" vertical="center"/>
      <protection hidden="1"/>
    </xf>
    <xf numFmtId="2" fontId="29" fillId="0" borderId="0" xfId="0" applyNumberFormat="1" applyFont="1" applyAlignment="1">
      <alignment horizontal="center"/>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xf>
    <xf numFmtId="164" fontId="29" fillId="33" borderId="10" xfId="0" applyNumberFormat="1" applyFont="1" applyFill="1" applyBorder="1" applyAlignment="1" applyProtection="1">
      <alignment horizontal="center" vertical="center"/>
      <protection hidden="1"/>
    </xf>
    <xf numFmtId="164" fontId="29" fillId="33" borderId="12" xfId="0" applyNumberFormat="1" applyFont="1" applyFill="1" applyBorder="1" applyAlignment="1" applyProtection="1">
      <alignment horizontal="center" vertical="center"/>
      <protection hidden="1"/>
    </xf>
    <xf numFmtId="0" fontId="55" fillId="0" borderId="0" xfId="53" applyFont="1" applyAlignment="1" applyProtection="1">
      <alignment horizontal="left"/>
      <protection/>
    </xf>
    <xf numFmtId="0" fontId="56" fillId="0" borderId="0" xfId="0" applyFont="1" applyAlignment="1">
      <alignment horizontal="left"/>
    </xf>
    <xf numFmtId="49" fontId="31" fillId="33" borderId="14" xfId="53" applyNumberFormat="1" applyFont="1" applyFill="1" applyBorder="1" applyAlignment="1" applyProtection="1">
      <alignment horizontal="center" vertical="center" wrapText="1"/>
      <protection hidden="1"/>
    </xf>
    <xf numFmtId="49" fontId="31" fillId="33" borderId="15" xfId="53" applyNumberFormat="1" applyFont="1" applyFill="1" applyBorder="1" applyAlignment="1" applyProtection="1">
      <alignment horizontal="center" vertical="center" wrapText="1"/>
      <protection hidden="1"/>
    </xf>
    <xf numFmtId="0" fontId="55" fillId="33" borderId="16" xfId="53" applyFont="1" applyFill="1" applyBorder="1" applyAlignment="1" applyProtection="1">
      <alignment horizontal="center" vertical="center" wrapText="1"/>
      <protection hidden="1"/>
    </xf>
    <xf numFmtId="0" fontId="56" fillId="33" borderId="15" xfId="0" applyFont="1" applyFill="1" applyBorder="1" applyAlignment="1" applyProtection="1">
      <alignment horizontal="center" vertical="center" wrapText="1"/>
      <protection hidden="1"/>
    </xf>
    <xf numFmtId="0" fontId="56" fillId="33" borderId="0" xfId="0" applyFont="1" applyFill="1" applyBorder="1" applyAlignment="1" applyProtection="1">
      <alignment horizontal="center" vertical="center" wrapText="1"/>
      <protection hidden="1"/>
    </xf>
    <xf numFmtId="0" fontId="56" fillId="33" borderId="17" xfId="0" applyFont="1" applyFill="1" applyBorder="1" applyAlignment="1" applyProtection="1">
      <alignment horizontal="center" vertical="center" wrapText="1"/>
      <protection hidden="1"/>
    </xf>
    <xf numFmtId="1" fontId="29" fillId="33" borderId="10" xfId="0" applyNumberFormat="1" applyFont="1" applyFill="1" applyBorder="1" applyAlignment="1" applyProtection="1">
      <alignment horizontal="center" vertical="center"/>
      <protection hidden="1"/>
    </xf>
    <xf numFmtId="1" fontId="29" fillId="33" borderId="12" xfId="0" applyNumberFormat="1" applyFont="1" applyFill="1" applyBorder="1" applyAlignment="1" applyProtection="1">
      <alignment horizontal="center" vertical="center"/>
      <protection hidden="1"/>
    </xf>
    <xf numFmtId="2" fontId="29" fillId="33" borderId="18" xfId="0" applyNumberFormat="1" applyFont="1" applyFill="1" applyBorder="1" applyAlignment="1" applyProtection="1">
      <alignment horizontal="center"/>
      <protection hidden="1"/>
    </xf>
    <xf numFmtId="2" fontId="29" fillId="33" borderId="19" xfId="0" applyNumberFormat="1" applyFont="1" applyFill="1" applyBorder="1" applyAlignment="1" applyProtection="1">
      <alignment horizontal="center"/>
      <protection hidden="1"/>
    </xf>
    <xf numFmtId="0" fontId="29" fillId="33" borderId="10" xfId="0" applyFont="1" applyFill="1" applyBorder="1" applyAlignment="1" applyProtection="1">
      <alignment horizontal="center" vertical="center"/>
      <protection hidden="1"/>
    </xf>
    <xf numFmtId="0" fontId="29" fillId="33" borderId="12" xfId="0" applyFont="1" applyFill="1" applyBorder="1" applyAlignment="1" applyProtection="1">
      <alignment horizontal="center" vertical="center"/>
      <protection hidden="1"/>
    </xf>
    <xf numFmtId="49" fontId="29" fillId="33" borderId="10" xfId="0" applyNumberFormat="1" applyFont="1" applyFill="1" applyBorder="1" applyAlignment="1" applyProtection="1">
      <alignment horizontal="center" vertical="center"/>
      <protection hidden="1"/>
    </xf>
    <xf numFmtId="49" fontId="29" fillId="33" borderId="12" xfId="0" applyNumberFormat="1" applyFont="1" applyFill="1" applyBorder="1" applyAlignment="1" applyProtection="1">
      <alignment horizontal="center" vertical="center"/>
      <protection hidden="1"/>
    </xf>
    <xf numFmtId="164" fontId="30" fillId="33" borderId="18" xfId="0" applyNumberFormat="1" applyFont="1" applyFill="1" applyBorder="1" applyAlignment="1" applyProtection="1">
      <alignment horizontal="center"/>
      <protection hidden="1"/>
    </xf>
    <xf numFmtId="164" fontId="30" fillId="33" borderId="20" xfId="0" applyNumberFormat="1" applyFont="1" applyFill="1" applyBorder="1" applyAlignment="1" applyProtection="1">
      <alignment horizontal="center"/>
      <protection hidden="1"/>
    </xf>
    <xf numFmtId="0" fontId="33" fillId="33" borderId="0" xfId="0" applyFont="1" applyFill="1" applyAlignment="1">
      <alignment/>
    </xf>
    <xf numFmtId="0" fontId="33" fillId="33" borderId="18" xfId="0" applyFont="1" applyFill="1" applyBorder="1" applyAlignment="1">
      <alignment horizontal="center" vertical="center"/>
    </xf>
    <xf numFmtId="0" fontId="33" fillId="33" borderId="19" xfId="0" applyFont="1" applyFill="1" applyBorder="1" applyAlignment="1">
      <alignment horizontal="center" vertical="center"/>
    </xf>
    <xf numFmtId="0" fontId="29" fillId="33" borderId="11" xfId="0" applyFont="1" applyFill="1" applyBorder="1" applyAlignment="1">
      <alignment horizontal="center" vertical="center"/>
    </xf>
    <xf numFmtId="0" fontId="34" fillId="33" borderId="14" xfId="0" applyFont="1" applyFill="1" applyBorder="1" applyAlignment="1">
      <alignment horizontal="left" vertical="center" wrapText="1"/>
    </xf>
    <xf numFmtId="0" fontId="34" fillId="33" borderId="16" xfId="0" applyFont="1" applyFill="1" applyBorder="1" applyAlignment="1">
      <alignment horizontal="left" vertical="center" wrapText="1"/>
    </xf>
    <xf numFmtId="0" fontId="34" fillId="33" borderId="21" xfId="0" applyFont="1" applyFill="1" applyBorder="1" applyAlignment="1">
      <alignment horizontal="left" vertical="center" wrapText="1"/>
    </xf>
    <xf numFmtId="0" fontId="34" fillId="33" borderId="0" xfId="0" applyFont="1" applyFill="1" applyBorder="1" applyAlignment="1">
      <alignment horizontal="left" vertical="center" wrapText="1"/>
    </xf>
    <xf numFmtId="0" fontId="34" fillId="33" borderId="22" xfId="0" applyFont="1" applyFill="1" applyBorder="1" applyAlignment="1">
      <alignment horizontal="left" vertical="center" wrapText="1"/>
    </xf>
    <xf numFmtId="0" fontId="34" fillId="33" borderId="23" xfId="0" applyFont="1" applyFill="1" applyBorder="1" applyAlignment="1">
      <alignment horizontal="left" vertical="center" wrapText="1"/>
    </xf>
    <xf numFmtId="0" fontId="34" fillId="33" borderId="0" xfId="0" applyFont="1" applyFill="1" applyAlignment="1">
      <alignment horizontal="center"/>
    </xf>
    <xf numFmtId="0" fontId="34" fillId="33" borderId="0" xfId="0" applyFont="1" applyFill="1" applyAlignment="1">
      <alignment/>
    </xf>
    <xf numFmtId="49" fontId="34" fillId="33" borderId="0" xfId="0" applyNumberFormat="1" applyFont="1" applyFill="1" applyAlignment="1">
      <alignment horizontal="center"/>
    </xf>
    <xf numFmtId="1" fontId="34" fillId="33" borderId="0" xfId="0" applyNumberFormat="1" applyFont="1" applyFill="1" applyAlignment="1">
      <alignment horizontal="center"/>
    </xf>
    <xf numFmtId="164" fontId="34" fillId="33" borderId="0" xfId="0" applyNumberFormat="1" applyFont="1" applyFill="1" applyAlignment="1">
      <alignment horizontal="center"/>
    </xf>
    <xf numFmtId="0" fontId="34" fillId="0" borderId="0" xfId="0" applyFont="1" applyAlignment="1">
      <alignment/>
    </xf>
    <xf numFmtId="0" fontId="34" fillId="34" borderId="11" xfId="0" applyFont="1" applyFill="1" applyBorder="1" applyAlignment="1">
      <alignment horizontal="center" vertical="center"/>
    </xf>
    <xf numFmtId="0" fontId="34" fillId="34" borderId="10" xfId="0" applyFont="1" applyFill="1" applyBorder="1" applyAlignment="1">
      <alignment horizontal="center" vertical="center" wrapText="1"/>
    </xf>
    <xf numFmtId="0" fontId="34" fillId="34" borderId="10" xfId="0" applyFont="1" applyFill="1" applyBorder="1" applyAlignment="1">
      <alignment horizontal="center" vertical="center"/>
    </xf>
    <xf numFmtId="49" fontId="34" fillId="34" borderId="11" xfId="0" applyNumberFormat="1" applyFont="1" applyFill="1" applyBorder="1" applyAlignment="1">
      <alignment horizontal="center" vertical="center"/>
    </xf>
    <xf numFmtId="1" fontId="34" fillId="35" borderId="11" xfId="0" applyNumberFormat="1" applyFont="1" applyFill="1" applyBorder="1" applyAlignment="1">
      <alignment horizontal="center"/>
    </xf>
    <xf numFmtId="164" fontId="34" fillId="34" borderId="11" xfId="0" applyNumberFormat="1" applyFont="1" applyFill="1" applyBorder="1" applyAlignment="1">
      <alignment horizontal="center" vertical="center"/>
    </xf>
    <xf numFmtId="164" fontId="34" fillId="35" borderId="11" xfId="0" applyNumberFormat="1" applyFont="1" applyFill="1" applyBorder="1" applyAlignment="1">
      <alignment horizontal="center" vertical="center"/>
    </xf>
    <xf numFmtId="0" fontId="34" fillId="34" borderId="10" xfId="0" applyFont="1" applyFill="1" applyBorder="1" applyAlignment="1">
      <alignment horizontal="center"/>
    </xf>
    <xf numFmtId="0" fontId="34" fillId="35" borderId="10" xfId="0" applyFont="1" applyFill="1" applyBorder="1" applyAlignment="1">
      <alignment horizontal="center" vertical="center"/>
    </xf>
    <xf numFmtId="0" fontId="34" fillId="34" borderId="12" xfId="0" applyFont="1" applyFill="1" applyBorder="1" applyAlignment="1">
      <alignment horizontal="center" vertical="center" wrapText="1"/>
    </xf>
    <xf numFmtId="0" fontId="34" fillId="34" borderId="12" xfId="0" applyFont="1" applyFill="1" applyBorder="1" applyAlignment="1">
      <alignment horizontal="center" vertical="center"/>
    </xf>
    <xf numFmtId="1" fontId="34" fillId="35" borderId="11" xfId="0" applyNumberFormat="1" applyFont="1" applyFill="1" applyBorder="1" applyAlignment="1">
      <alignment horizontal="center"/>
    </xf>
    <xf numFmtId="0" fontId="34" fillId="34" borderId="12" xfId="0" applyFont="1" applyFill="1" applyBorder="1" applyAlignment="1">
      <alignment horizontal="center"/>
    </xf>
    <xf numFmtId="0" fontId="34" fillId="35" borderId="12" xfId="0" applyFont="1" applyFill="1" applyBorder="1" applyAlignment="1">
      <alignment horizontal="center" vertical="center"/>
    </xf>
    <xf numFmtId="0" fontId="34" fillId="33" borderId="0" xfId="0" applyFont="1" applyFill="1" applyAlignment="1">
      <alignment horizontal="center" vertical="center"/>
    </xf>
    <xf numFmtId="0" fontId="34" fillId="36" borderId="11" xfId="0" applyFont="1" applyFill="1" applyBorder="1" applyAlignment="1">
      <alignment/>
    </xf>
    <xf numFmtId="164" fontId="34" fillId="34" borderId="11" xfId="0" applyNumberFormat="1" applyFont="1" applyFill="1" applyBorder="1" applyAlignment="1">
      <alignment horizontal="center"/>
    </xf>
    <xf numFmtId="49" fontId="34" fillId="34" borderId="11" xfId="0" applyNumberFormat="1" applyFont="1" applyFill="1" applyBorder="1" applyAlignment="1">
      <alignment horizontal="center"/>
    </xf>
    <xf numFmtId="1" fontId="34" fillId="33" borderId="11" xfId="0" applyNumberFormat="1" applyFont="1" applyFill="1" applyBorder="1" applyAlignment="1" applyProtection="1">
      <alignment horizontal="center"/>
      <protection locked="0"/>
    </xf>
    <xf numFmtId="0" fontId="34" fillId="33" borderId="10" xfId="0" applyFont="1" applyFill="1" applyBorder="1" applyAlignment="1" applyProtection="1">
      <alignment horizontal="center" vertical="center"/>
      <protection locked="0"/>
    </xf>
    <xf numFmtId="1" fontId="34" fillId="34" borderId="11" xfId="0" applyNumberFormat="1" applyFont="1" applyFill="1" applyBorder="1" applyAlignment="1">
      <alignment horizontal="center"/>
    </xf>
    <xf numFmtId="0" fontId="34" fillId="33" borderId="11" xfId="0" applyFont="1" applyFill="1" applyBorder="1" applyAlignment="1" applyProtection="1">
      <alignment horizontal="center" vertical="center"/>
      <protection locked="0"/>
    </xf>
    <xf numFmtId="0" fontId="34" fillId="34" borderId="11" xfId="0" applyFont="1" applyFill="1" applyBorder="1" applyAlignment="1">
      <alignment/>
    </xf>
    <xf numFmtId="0" fontId="34" fillId="33" borderId="12" xfId="0" applyFont="1" applyFill="1" applyBorder="1" applyAlignment="1" applyProtection="1">
      <alignment horizontal="center" vertical="center"/>
      <protection locked="0"/>
    </xf>
    <xf numFmtId="0" fontId="34" fillId="36" borderId="11" xfId="53" applyFont="1" applyFill="1" applyBorder="1" applyAlignment="1" applyProtection="1">
      <alignment/>
      <protection/>
    </xf>
    <xf numFmtId="0" fontId="34" fillId="34" borderId="11" xfId="0" applyFont="1" applyFill="1" applyBorder="1" applyAlignment="1">
      <alignment horizontal="center"/>
    </xf>
    <xf numFmtId="0" fontId="35" fillId="34" borderId="12" xfId="0" applyFont="1" applyFill="1" applyBorder="1" applyAlignment="1">
      <alignment horizontal="center"/>
    </xf>
    <xf numFmtId="1" fontId="34" fillId="35" borderId="12" xfId="0" applyNumberFormat="1" applyFont="1" applyFill="1" applyBorder="1" applyAlignment="1">
      <alignment horizontal="center"/>
    </xf>
    <xf numFmtId="2" fontId="34" fillId="35" borderId="11" xfId="0" applyNumberFormat="1" applyFont="1" applyFill="1" applyBorder="1" applyAlignment="1">
      <alignment horizontal="center"/>
    </xf>
    <xf numFmtId="1" fontId="34" fillId="34" borderId="11" xfId="0" applyNumberFormat="1" applyFont="1" applyFill="1" applyBorder="1" applyAlignment="1">
      <alignment horizontal="left"/>
    </xf>
    <xf numFmtId="1" fontId="34" fillId="34" borderId="11" xfId="0" applyNumberFormat="1" applyFont="1" applyFill="1" applyBorder="1" applyAlignment="1">
      <alignment horizontal="center" vertical="center"/>
    </xf>
    <xf numFmtId="1" fontId="34" fillId="34" borderId="10" xfId="0" applyNumberFormat="1" applyFont="1" applyFill="1" applyBorder="1" applyAlignment="1">
      <alignment horizontal="center"/>
    </xf>
    <xf numFmtId="164" fontId="34" fillId="34" borderId="10" xfId="0" applyNumberFormat="1" applyFont="1" applyFill="1" applyBorder="1" applyAlignment="1">
      <alignment horizontal="center"/>
    </xf>
    <xf numFmtId="1" fontId="34" fillId="34" borderId="12" xfId="0" applyNumberFormat="1" applyFont="1" applyFill="1" applyBorder="1" applyAlignment="1">
      <alignment horizontal="center"/>
    </xf>
    <xf numFmtId="164" fontId="34" fillId="34" borderId="12" xfId="0" applyNumberFormat="1" applyFont="1" applyFill="1" applyBorder="1" applyAlignment="1">
      <alignment horizontal="center"/>
    </xf>
    <xf numFmtId="1" fontId="34" fillId="33" borderId="20" xfId="0" applyNumberFormat="1" applyFont="1" applyFill="1" applyBorder="1" applyAlignment="1">
      <alignment horizontal="center"/>
    </xf>
    <xf numFmtId="164" fontId="34" fillId="33" borderId="20" xfId="0" applyNumberFormat="1" applyFont="1" applyFill="1" applyBorder="1" applyAlignment="1">
      <alignment horizontal="center"/>
    </xf>
    <xf numFmtId="0" fontId="34" fillId="33" borderId="20" xfId="0" applyFont="1" applyFill="1" applyBorder="1" applyAlignment="1">
      <alignment/>
    </xf>
    <xf numFmtId="0" fontId="34" fillId="33" borderId="20" xfId="0" applyFont="1" applyFill="1" applyBorder="1" applyAlignment="1">
      <alignment horizontal="center"/>
    </xf>
    <xf numFmtId="0" fontId="34" fillId="33" borderId="19" xfId="0" applyFont="1" applyFill="1" applyBorder="1" applyAlignment="1">
      <alignment/>
    </xf>
    <xf numFmtId="49" fontId="34" fillId="0" borderId="0" xfId="0" applyNumberFormat="1" applyFont="1" applyAlignment="1">
      <alignment horizontal="center"/>
    </xf>
    <xf numFmtId="1" fontId="34" fillId="0" borderId="0" xfId="0" applyNumberFormat="1" applyFont="1" applyAlignment="1">
      <alignment horizontal="center"/>
    </xf>
    <xf numFmtId="164" fontId="34" fillId="0" borderId="0" xfId="0" applyNumberFormat="1" applyFont="1" applyAlignment="1">
      <alignment horizontal="center"/>
    </xf>
    <xf numFmtId="0" fontId="31" fillId="0" borderId="0" xfId="0" applyFont="1" applyAlignment="1">
      <alignment horizontal="center"/>
    </xf>
    <xf numFmtId="0" fontId="36" fillId="0" borderId="0" xfId="53" applyFont="1" applyAlignment="1" applyProtection="1">
      <alignment horizontal="left"/>
      <protection/>
    </xf>
    <xf numFmtId="0" fontId="31" fillId="0" borderId="0" xfId="0" applyFont="1" applyAlignment="1">
      <alignment/>
    </xf>
    <xf numFmtId="0" fontId="34" fillId="34" borderId="20" xfId="0" applyFont="1" applyFill="1" applyBorder="1" applyAlignment="1">
      <alignment horizontal="right" vertical="center"/>
    </xf>
    <xf numFmtId="0" fontId="34" fillId="34" borderId="18" xfId="0" applyFont="1" applyFill="1" applyBorder="1" applyAlignment="1">
      <alignment horizontal="center" vertical="center"/>
    </xf>
    <xf numFmtId="0" fontId="34" fillId="37" borderId="18" xfId="0" applyFont="1" applyFill="1" applyBorder="1" applyAlignment="1">
      <alignment horizontal="center" vertical="center"/>
    </xf>
    <xf numFmtId="0" fontId="34" fillId="37" borderId="1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80" b="0" i="0" u="none" baseline="0">
                <a:solidFill>
                  <a:srgbClr val="000000"/>
                </a:solidFill>
              </a:rPr>
              <a:t>Cumulative frequency</a:t>
            </a:r>
          </a:p>
        </c:rich>
      </c:tx>
      <c:layout>
        <c:manualLayout>
          <c:xMode val="factor"/>
          <c:yMode val="factor"/>
          <c:x val="-0.383"/>
          <c:y val="-0.019"/>
        </c:manualLayout>
      </c:layout>
      <c:spPr>
        <a:noFill/>
        <a:ln>
          <a:noFill/>
        </a:ln>
      </c:spPr>
    </c:title>
    <c:plotArea>
      <c:layout>
        <c:manualLayout>
          <c:xMode val="edge"/>
          <c:yMode val="edge"/>
          <c:x val="0.00325"/>
          <c:y val="0.0635"/>
          <c:w val="0.99825"/>
          <c:h val="0.92075"/>
        </c:manualLayout>
      </c:layout>
      <c:lineChart>
        <c:grouping val="standard"/>
        <c:varyColors val="0"/>
        <c:ser>
          <c:idx val="0"/>
          <c:order val="0"/>
          <c:tx>
            <c:strRef>
              <c:f>'Basic pebble count'!$H$1:$H$2</c:f>
              <c:strCache>
                <c:ptCount val="1"/>
                <c:pt idx="0">
                  <c:v>Cumulative frequency</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val>
            <c:numRef>
              <c:f>'Basic pebble count'!$H$3:$H$9</c:f>
              <c:numCache/>
            </c:numRef>
          </c:val>
          <c:smooth val="1"/>
        </c:ser>
        <c:marker val="1"/>
        <c:axId val="52995834"/>
        <c:axId val="7200459"/>
      </c:lineChart>
      <c:catAx>
        <c:axId val="52995834"/>
        <c:scaling>
          <c:orientation val="minMax"/>
        </c:scaling>
        <c:axPos val="b"/>
        <c:delete val="0"/>
        <c:numFmt formatCode="General" sourceLinked="1"/>
        <c:majorTickMark val="out"/>
        <c:minorTickMark val="none"/>
        <c:tickLblPos val="nextTo"/>
        <c:spPr>
          <a:ln w="3175">
            <a:solidFill>
              <a:srgbClr val="000000"/>
            </a:solidFill>
          </a:ln>
        </c:spPr>
        <c:crossAx val="7200459"/>
        <c:crosses val="autoZero"/>
        <c:auto val="1"/>
        <c:lblOffset val="100"/>
        <c:tickLblSkip val="1"/>
        <c:noMultiLvlLbl val="0"/>
      </c:catAx>
      <c:valAx>
        <c:axId val="7200459"/>
        <c:scaling>
          <c:orientation val="minMax"/>
        </c:scaling>
        <c:axPos val="l"/>
        <c:majorGridlines>
          <c:spPr>
            <a:ln w="3175">
              <a:solidFill>
                <a:srgbClr val="008000"/>
              </a:solidFill>
            </a:ln>
          </c:spPr>
        </c:majorGridlines>
        <c:delete val="0"/>
        <c:numFmt formatCode="General" sourceLinked="1"/>
        <c:majorTickMark val="in"/>
        <c:minorTickMark val="in"/>
        <c:tickLblPos val="nextTo"/>
        <c:spPr>
          <a:ln w="3175">
            <a:solidFill>
              <a:srgbClr val="000000"/>
            </a:solidFill>
          </a:ln>
        </c:spPr>
        <c:crossAx val="52995834"/>
        <c:crossesAt val="1"/>
        <c:crossBetween val="between"/>
        <c:dispUnits/>
        <c:majorUnit val="10"/>
      </c:valAx>
      <c:spPr>
        <a:solidFill>
          <a:srgbClr val="CCFFFF"/>
        </a:solidFill>
        <a:ln w="12700">
          <a:solidFill>
            <a:srgbClr val="808080"/>
          </a:solidFill>
        </a:ln>
      </c:spPr>
    </c:plotArea>
    <c:plotVisOnly val="1"/>
    <c:dispBlanksAs val="gap"/>
    <c:showDLblsOverMax val="0"/>
  </c:chart>
  <c:spPr>
    <a:gradFill rotWithShape="1">
      <a:gsLst>
        <a:gs pos="0">
          <a:srgbClr val="FFFFFF"/>
        </a:gs>
        <a:gs pos="100000">
          <a:srgbClr val="CCFFCC"/>
        </a:gs>
      </a:gsLst>
      <a:lin ang="5400000" scaled="1"/>
    </a:gra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41625"/>
          <c:y val="-0.02"/>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00525"/>
          <c:y val="0.05875"/>
          <c:w val="0.98725"/>
          <c:h val="0.92225"/>
        </c:manualLayout>
      </c:layout>
      <c:lineChart>
        <c:grouping val="standard"/>
        <c:varyColors val="0"/>
        <c:ser>
          <c:idx val="0"/>
          <c:order val="0"/>
          <c:tx>
            <c:strRef>
              <c:f>'Advanced pebble counts'!$L$2:$L$3</c:f>
              <c:strCache>
                <c:ptCount val="1"/>
                <c:pt idx="0">
                  <c:v>Cumulative Frequency</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'Advanced pebble counts'!$L$4:$L$23</c:f>
              <c:numCache/>
            </c:numRef>
          </c:val>
          <c:smooth val="1"/>
        </c:ser>
        <c:marker val="1"/>
        <c:axId val="64804132"/>
        <c:axId val="46366277"/>
      </c:lineChart>
      <c:catAx>
        <c:axId val="64804132"/>
        <c:scaling>
          <c:orientation val="minMax"/>
        </c:scaling>
        <c:axPos val="b"/>
        <c:minorGridlines>
          <c:spPr>
            <a:ln w="3175">
              <a:solidFill>
                <a:srgbClr val="000000"/>
              </a:solidFill>
              <a:prstDash val="sysDot"/>
            </a:ln>
          </c:spPr>
        </c:minorGridlines>
        <c:delete val="0"/>
        <c:numFmt formatCode="General" sourceLinked="1"/>
        <c:majorTickMark val="out"/>
        <c:minorTickMark val="none"/>
        <c:tickLblPos val="nextTo"/>
        <c:spPr>
          <a:ln w="3175">
            <a:solidFill>
              <a:srgbClr val="000000"/>
            </a:solidFill>
          </a:ln>
        </c:spPr>
        <c:crossAx val="46366277"/>
        <c:crosses val="autoZero"/>
        <c:auto val="1"/>
        <c:lblOffset val="100"/>
        <c:tickLblSkip val="1"/>
        <c:noMultiLvlLbl val="0"/>
      </c:catAx>
      <c:valAx>
        <c:axId val="463662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3300"/>
            </a:solidFill>
          </a:ln>
        </c:spPr>
        <c:crossAx val="64804132"/>
        <c:crossesAt val="1"/>
        <c:crossBetween val="between"/>
        <c:dispUnits/>
        <c:majorUnit val="5"/>
      </c:valAx>
      <c:spPr>
        <a:solidFill>
          <a:srgbClr val="CC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38100</xdr:rowOff>
    </xdr:from>
    <xdr:to>
      <xdr:col>10</xdr:col>
      <xdr:colOff>571500</xdr:colOff>
      <xdr:row>19</xdr:row>
      <xdr:rowOff>0</xdr:rowOff>
    </xdr:to>
    <xdr:sp>
      <xdr:nvSpPr>
        <xdr:cNvPr id="1" name="TextBox 1"/>
        <xdr:cNvSpPr txBox="1">
          <a:spLocks noChangeArrowheads="1"/>
        </xdr:cNvSpPr>
      </xdr:nvSpPr>
      <xdr:spPr>
        <a:xfrm>
          <a:off x="133350" y="38100"/>
          <a:ext cx="6038850" cy="2971800"/>
        </a:xfrm>
        <a:prstGeom prst="rect">
          <a:avLst/>
        </a:prstGeom>
        <a:solidFill>
          <a:srgbClr val="FFFFFF"/>
        </a:solidFill>
        <a:ln w="9525" cmpd="sng">
          <a:solidFill>
            <a:srgbClr val="BCBCBC"/>
          </a:solidFill>
          <a:headEnd type="none"/>
          <a:tailEnd type="none"/>
        </a:ln>
      </xdr:spPr>
      <xdr:txBody>
        <a:bodyPr vertOverflow="clip" wrap="square" lIns="27432" tIns="22860" rIns="0" bIns="0" anchor="ctr"/>
        <a:p>
          <a:pPr algn="l">
            <a:defRPr/>
          </a:pPr>
          <a:r>
            <a:rPr lang="en-US" cap="none" sz="1100" b="0" i="0" u="none" baseline="0">
              <a:solidFill>
                <a:srgbClr val="000000"/>
              </a:solidFill>
              <a:latin typeface="Calibri"/>
              <a:ea typeface="Calibri"/>
              <a:cs typeface="Calibri"/>
            </a:rPr>
            <a:t>Our land management activities often result in the delivery of excess sediments to streams and rivers.  These sediments can have an adverse effect on aquatic ecosystem processes, especially if the activities continue and are not managed properly.  One relative simple method of monitoring the changes in surface sediment composition is a procedure known as the </a:t>
          </a:r>
          <a:r>
            <a:rPr lang="en-US" cap="none" sz="1100" b="1" i="0" u="none" baseline="0">
              <a:solidFill>
                <a:srgbClr val="000000"/>
              </a:solidFill>
              <a:latin typeface="Calibri"/>
              <a:ea typeface="Calibri"/>
              <a:cs typeface="Calibri"/>
            </a:rPr>
            <a:t>pebble count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Pebble counts should sample several hundred feet of a stream reach using either a zigzag or a series of transects. Regardless of the method, the sampler should cross all habitat features (riffles, runs and pools) within the stream reach.  The spreadsheets provided here provide a method of assessing the pebble count results.  They use a combination of graphs, indices and percent calculations.  Two sheets are provided; one is for a broad category collection approach and the other provides more detail and divides the categories into finer scales.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best way to evaluate your reach is to compare your results to a reference condition or establish a baseline and monitor the changes over time.  The best time to do a pebble count is during low-water conditions of late summer and early fall.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Important Note</a:t>
          </a:r>
          <a:r>
            <a:rPr lang="en-US" cap="none" sz="1100" b="0" i="0" u="none" baseline="0">
              <a:solidFill>
                <a:srgbClr val="000000"/>
              </a:solidFill>
              <a:latin typeface="Calibri"/>
              <a:ea typeface="Calibri"/>
              <a:cs typeface="Calibri"/>
            </a:rPr>
            <a:t>: Level one volunteers generally do not divide the gravel category into fine and coarse.  To use the broad category spreadsheet provided here simply divide your total gravel count, and enter half in the fine category and the other half in the coarse category.  Of course, you can also collect within each category.  WV Save Our Streams recommends that you mark your ruler with permanent ink, showing the category divisions.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38100</xdr:rowOff>
    </xdr:from>
    <xdr:to>
      <xdr:col>8</xdr:col>
      <xdr:colOff>76200</xdr:colOff>
      <xdr:row>31</xdr:row>
      <xdr:rowOff>66675</xdr:rowOff>
    </xdr:to>
    <xdr:graphicFrame>
      <xdr:nvGraphicFramePr>
        <xdr:cNvPr id="1" name="Chart 5"/>
        <xdr:cNvGraphicFramePr/>
      </xdr:nvGraphicFramePr>
      <xdr:xfrm>
        <a:off x="0" y="1981200"/>
        <a:ext cx="5781675" cy="3105150"/>
      </xdr:xfrm>
      <a:graphic>
        <a:graphicData uri="http://schemas.openxmlformats.org/drawingml/2006/chart">
          <c:chart xmlns:c="http://schemas.openxmlformats.org/drawingml/2006/chart" r:id="rId1"/>
        </a:graphicData>
      </a:graphic>
    </xdr:graphicFrame>
    <xdr:clientData/>
  </xdr:twoCellAnchor>
  <xdr:twoCellAnchor>
    <xdr:from>
      <xdr:col>1</xdr:col>
      <xdr:colOff>171450</xdr:colOff>
      <xdr:row>22</xdr:row>
      <xdr:rowOff>76200</xdr:rowOff>
    </xdr:from>
    <xdr:to>
      <xdr:col>8</xdr:col>
      <xdr:colOff>0</xdr:colOff>
      <xdr:row>22</xdr:row>
      <xdr:rowOff>76200</xdr:rowOff>
    </xdr:to>
    <xdr:sp>
      <xdr:nvSpPr>
        <xdr:cNvPr id="2" name="Line 6"/>
        <xdr:cNvSpPr>
          <a:spLocks/>
        </xdr:cNvSpPr>
      </xdr:nvSpPr>
      <xdr:spPr>
        <a:xfrm flipV="1">
          <a:off x="304800" y="3638550"/>
          <a:ext cx="5400675" cy="0"/>
        </a:xfrm>
        <a:prstGeom prst="line">
          <a:avLst/>
        </a:prstGeom>
        <a:noFill/>
        <a:ln w="25400"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30</xdr:row>
      <xdr:rowOff>28575</xdr:rowOff>
    </xdr:from>
    <xdr:to>
      <xdr:col>13</xdr:col>
      <xdr:colOff>9525</xdr:colOff>
      <xdr:row>54</xdr:row>
      <xdr:rowOff>0</xdr:rowOff>
    </xdr:to>
    <xdr:graphicFrame>
      <xdr:nvGraphicFramePr>
        <xdr:cNvPr id="1" name="Chart 20"/>
        <xdr:cNvGraphicFramePr/>
      </xdr:nvGraphicFramePr>
      <xdr:xfrm>
        <a:off x="152400" y="4305300"/>
        <a:ext cx="7429500" cy="383857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43</xdr:row>
      <xdr:rowOff>0</xdr:rowOff>
    </xdr:from>
    <xdr:to>
      <xdr:col>13</xdr:col>
      <xdr:colOff>9525</xdr:colOff>
      <xdr:row>43</xdr:row>
      <xdr:rowOff>0</xdr:rowOff>
    </xdr:to>
    <xdr:sp>
      <xdr:nvSpPr>
        <xdr:cNvPr id="2" name="Line 21"/>
        <xdr:cNvSpPr>
          <a:spLocks/>
        </xdr:cNvSpPr>
      </xdr:nvSpPr>
      <xdr:spPr>
        <a:xfrm>
          <a:off x="114300" y="6362700"/>
          <a:ext cx="7467600" cy="0"/>
        </a:xfrm>
        <a:prstGeom prst="line">
          <a:avLst/>
        </a:prstGeom>
        <a:noFill/>
        <a:ln w="19050" cmpd="sng">
          <a:solidFill>
            <a:srgbClr val="FF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vdep.org/Documents%20and%20Settings\tcraddock\Reference%20Reach%20Survey%204-1%20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ummary"/>
      <sheetName val="Profile"/>
      <sheetName val="Pattern"/>
      <sheetName val="Materials"/>
      <sheetName val="Dimension"/>
      <sheetName val="Dimension Estimated Values"/>
    </sheetNames>
    <sheetDataSet>
      <sheetData sheetId="4">
        <row r="4">
          <cell r="BR4" t="str">
            <v>Largest Particle</v>
          </cell>
          <cell r="BU4" t="str">
            <v>Particle Shape Factor</v>
          </cell>
        </row>
        <row r="5">
          <cell r="BV5" t="str">
            <v>axis (mm)</v>
          </cell>
        </row>
        <row r="6">
          <cell r="BU6" t="str">
            <v>a</v>
          </cell>
          <cell r="BV6" t="str">
            <v>b</v>
          </cell>
          <cell r="BW6" t="str">
            <v>c</v>
          </cell>
          <cell r="BX6" t="str">
            <v>Sp</v>
          </cell>
        </row>
        <row r="7">
          <cell r="BR7">
            <v>1</v>
          </cell>
          <cell r="BX7" t="str">
            <v>---</v>
          </cell>
        </row>
        <row r="8">
          <cell r="BR8">
            <v>2</v>
          </cell>
          <cell r="BX8" t="str">
            <v>---</v>
          </cell>
        </row>
        <row r="9">
          <cell r="BF9" t="str">
            <v>---</v>
          </cell>
          <cell r="BG9" t="str">
            <v>.</v>
          </cell>
          <cell r="BR9">
            <v>3</v>
          </cell>
          <cell r="BX9" t="str">
            <v>---</v>
          </cell>
        </row>
        <row r="10">
          <cell r="L10" t="str">
            <v>Material</v>
          </cell>
          <cell r="M10" t="str">
            <v>Size Range (mm)</v>
          </cell>
          <cell r="O10" t="str">
            <v>Count</v>
          </cell>
          <cell r="BR10">
            <v>4</v>
          </cell>
          <cell r="BX10" t="str">
            <v>---</v>
          </cell>
        </row>
        <row r="11">
          <cell r="L11" t="str">
            <v>silt/clay</v>
          </cell>
          <cell r="M11" t="str">
            <v>0    -</v>
          </cell>
          <cell r="N11">
            <v>0.062</v>
          </cell>
          <cell r="O11">
            <v>5</v>
          </cell>
          <cell r="P11" t="e">
            <v>#DIV/0!</v>
          </cell>
          <cell r="Q11" t="e">
            <v>#N/A</v>
          </cell>
          <cell r="R11" t="str">
            <v>Bankfull Channel</v>
          </cell>
          <cell r="BA11" t="str">
            <v>Sieve &amp;</v>
          </cell>
          <cell r="BF11">
            <v>1</v>
          </cell>
          <cell r="BR11">
            <v>5</v>
          </cell>
          <cell r="BX11" t="str">
            <v>---</v>
          </cell>
        </row>
        <row r="12">
          <cell r="L12" t="str">
            <v>very fine sand</v>
          </cell>
          <cell r="M12" t="str">
            <v>0.062  -</v>
          </cell>
          <cell r="N12">
            <v>0.125</v>
          </cell>
          <cell r="P12" t="e">
            <v>#DIV/0!</v>
          </cell>
          <cell r="Q12" t="e">
            <v>#N/A</v>
          </cell>
          <cell r="R12" t="str">
            <v>Pebble Count, </v>
          </cell>
          <cell r="AE12" t="str">
            <v>Weighted pebble count by channel facies</v>
          </cell>
          <cell r="AL12">
            <v>0</v>
          </cell>
          <cell r="AY12" t="str">
            <v>Sieve</v>
          </cell>
          <cell r="AZ12" t="str">
            <v>Sieve</v>
          </cell>
          <cell r="BA12" t="str">
            <v>Sample</v>
          </cell>
          <cell r="BB12" t="str">
            <v>Retained</v>
          </cell>
          <cell r="BD12" t="str">
            <v>Passing</v>
          </cell>
          <cell r="BF12">
            <v>0</v>
          </cell>
          <cell r="BX12" t="str">
            <v>---</v>
          </cell>
        </row>
        <row r="13">
          <cell r="L13" t="str">
            <v>fine sand</v>
          </cell>
          <cell r="M13" t="str">
            <v>0.125  -</v>
          </cell>
          <cell r="N13">
            <v>0.25</v>
          </cell>
          <cell r="P13" t="e">
            <v>#DIV/0!</v>
          </cell>
          <cell r="Q13" t="e">
            <v>#N/A</v>
          </cell>
          <cell r="R13" t="str">
            <v>---</v>
          </cell>
          <cell r="AF13" t="str">
            <v>Material</v>
          </cell>
          <cell r="AG13" t="str">
            <v>Size Range (mm)</v>
          </cell>
          <cell r="AI13" t="str">
            <v>weighted</v>
          </cell>
          <cell r="AL13">
            <v>0</v>
          </cell>
          <cell r="AY13" t="str">
            <v>Size</v>
          </cell>
          <cell r="AZ13" t="str">
            <v>Weight</v>
          </cell>
          <cell r="BA13" t="str">
            <v>Weight</v>
          </cell>
          <cell r="BB13" t="str">
            <v>on Sieve</v>
          </cell>
          <cell r="BD13" t="str">
            <v>Sieve</v>
          </cell>
          <cell r="BF13" t="str">
            <v>Point Bar</v>
          </cell>
          <cell r="BG13" t="str">
            <v>.</v>
          </cell>
          <cell r="BX13" t="str">
            <v>---</v>
          </cell>
        </row>
        <row r="14">
          <cell r="L14" t="str">
            <v>medium sand</v>
          </cell>
          <cell r="M14" t="str">
            <v>0.25  -</v>
          </cell>
          <cell r="N14">
            <v>0.5</v>
          </cell>
          <cell r="P14" t="e">
            <v>#DIV/0!</v>
          </cell>
          <cell r="Q14" t="e">
            <v>#N/A</v>
          </cell>
          <cell r="AF14" t="str">
            <v>silt/clay</v>
          </cell>
          <cell r="AG14" t="str">
            <v>0    -</v>
          </cell>
          <cell r="AH14">
            <v>0.062</v>
          </cell>
          <cell r="AI14">
            <v>0</v>
          </cell>
          <cell r="AJ14" t="e">
            <v>#DIV/0!</v>
          </cell>
          <cell r="AK14" t="e">
            <v>#N/A</v>
          </cell>
          <cell r="AL14">
            <v>0</v>
          </cell>
          <cell r="AY14" t="str">
            <v>(mm)</v>
          </cell>
          <cell r="AZ14" t="str">
            <v>(g)</v>
          </cell>
          <cell r="BA14" t="str">
            <v>(g)</v>
          </cell>
          <cell r="BB14" t="str">
            <v>(g)</v>
          </cell>
          <cell r="BF14" t="str">
            <v>Bed Sub-pavement</v>
          </cell>
          <cell r="BG14" t="str">
            <v>.</v>
          </cell>
          <cell r="BX14" t="str">
            <v>---</v>
          </cell>
        </row>
        <row r="15">
          <cell r="L15" t="str">
            <v>coarse sand</v>
          </cell>
          <cell r="M15" t="str">
            <v>0.5  -</v>
          </cell>
          <cell r="N15">
            <v>1</v>
          </cell>
          <cell r="O15">
            <v>15</v>
          </cell>
          <cell r="P15" t="e">
            <v>#DIV/0!</v>
          </cell>
          <cell r="Q15" t="e">
            <v>#N/A</v>
          </cell>
          <cell r="R15">
            <v>3</v>
          </cell>
          <cell r="AF15" t="str">
            <v>very fine sand</v>
          </cell>
          <cell r="AG15" t="str">
            <v>0.062  -</v>
          </cell>
          <cell r="AH15">
            <v>0.125</v>
          </cell>
          <cell r="AI15">
            <v>0</v>
          </cell>
          <cell r="AJ15" t="e">
            <v>#DIV/0!</v>
          </cell>
          <cell r="AK15" t="e">
            <v>#N/A</v>
          </cell>
          <cell r="AL15">
            <v>0</v>
          </cell>
          <cell r="BB15">
            <v>0</v>
          </cell>
          <cell r="BC15" t="str">
            <v>---</v>
          </cell>
          <cell r="BD15" t="str">
            <v>---</v>
          </cell>
          <cell r="BE15" t="str">
            <v>---</v>
          </cell>
          <cell r="BF15" t="str">
            <v>Channel Bank</v>
          </cell>
          <cell r="BG15" t="str">
            <v>.</v>
          </cell>
          <cell r="BX15" t="str">
            <v>---</v>
          </cell>
        </row>
        <row r="16">
          <cell r="L16" t="str">
            <v>very coarse sand</v>
          </cell>
          <cell r="M16" t="str">
            <v>1  -</v>
          </cell>
          <cell r="N16">
            <v>2</v>
          </cell>
          <cell r="P16" t="e">
            <v>#DIV/0!</v>
          </cell>
          <cell r="Q16" t="e">
            <v>#N/A</v>
          </cell>
          <cell r="R16">
            <v>0</v>
          </cell>
          <cell r="AF16" t="str">
            <v>fine sand</v>
          </cell>
          <cell r="AG16" t="str">
            <v>0.125  -</v>
          </cell>
          <cell r="AH16">
            <v>0.25</v>
          </cell>
          <cell r="AI16">
            <v>0</v>
          </cell>
          <cell r="AJ16" t="e">
            <v>#DIV/0!</v>
          </cell>
          <cell r="AK16" t="e">
            <v>#N/A</v>
          </cell>
          <cell r="AL16" t="str">
            <v>            </v>
          </cell>
          <cell r="AW16">
            <v>0</v>
          </cell>
          <cell r="BB16">
            <v>0</v>
          </cell>
          <cell r="BC16" t="str">
            <v>---</v>
          </cell>
          <cell r="BD16" t="str">
            <v>---</v>
          </cell>
          <cell r="BE16" t="str">
            <v>---</v>
          </cell>
          <cell r="BX16" t="str">
            <v>---</v>
          </cell>
        </row>
        <row r="17">
          <cell r="L17" t="str">
            <v>very fine gravel</v>
          </cell>
          <cell r="M17" t="str">
            <v>2  -</v>
          </cell>
          <cell r="N17">
            <v>4</v>
          </cell>
          <cell r="P17" t="e">
            <v>#DIV/0!</v>
          </cell>
          <cell r="Q17" t="e">
            <v>#N/A</v>
          </cell>
          <cell r="R17" t="str">
            <v>Riffle Surface</v>
          </cell>
          <cell r="AF17" t="str">
            <v>medium sand</v>
          </cell>
          <cell r="AG17" t="str">
            <v>0.25  -</v>
          </cell>
          <cell r="AH17">
            <v>0.5</v>
          </cell>
          <cell r="AI17">
            <v>0</v>
          </cell>
          <cell r="AJ17" t="e">
            <v>#DIV/0!</v>
          </cell>
          <cell r="AK17" t="e">
            <v>#N/A</v>
          </cell>
          <cell r="AL17" t="str">
            <v>Weighted pebble count by channel facies</v>
          </cell>
          <cell r="AW17">
            <v>0</v>
          </cell>
          <cell r="BB17">
            <v>0</v>
          </cell>
          <cell r="BC17" t="str">
            <v>---</v>
          </cell>
          <cell r="BD17" t="str">
            <v>---</v>
          </cell>
          <cell r="BE17" t="str">
            <v>---</v>
          </cell>
          <cell r="BW17" t="str">
            <v>mean shape factor:</v>
          </cell>
          <cell r="BX17" t="str">
            <v>---</v>
          </cell>
        </row>
        <row r="18">
          <cell r="L18" t="str">
            <v>fine gravel</v>
          </cell>
          <cell r="M18" t="str">
            <v>4  -</v>
          </cell>
          <cell r="N18">
            <v>6</v>
          </cell>
          <cell r="P18" t="e">
            <v>#DIV/0!</v>
          </cell>
          <cell r="Q18" t="e">
            <v>#N/A</v>
          </cell>
          <cell r="R18" t="str">
            <v>Bed Surface</v>
          </cell>
          <cell r="AF18" t="str">
            <v>coarse sand</v>
          </cell>
          <cell r="AG18" t="str">
            <v>0.5  -</v>
          </cell>
          <cell r="AH18">
            <v>1</v>
          </cell>
          <cell r="AI18">
            <v>0</v>
          </cell>
          <cell r="AJ18" t="e">
            <v>#DIV/0!</v>
          </cell>
          <cell r="AK18" t="e">
            <v>#N/A</v>
          </cell>
          <cell r="AL18" t="str">
            <v>---</v>
          </cell>
          <cell r="AW18">
            <v>0</v>
          </cell>
          <cell r="BB18">
            <v>0</v>
          </cell>
          <cell r="BC18" t="str">
            <v>---</v>
          </cell>
          <cell r="BD18" t="str">
            <v>---</v>
          </cell>
          <cell r="BE18" t="str">
            <v>---</v>
          </cell>
          <cell r="BF18" t="str">
            <v>d 16-84</v>
          </cell>
          <cell r="BG18" t="str">
            <v>.</v>
          </cell>
        </row>
        <row r="19">
          <cell r="L19" t="str">
            <v>fine gravel</v>
          </cell>
          <cell r="M19" t="str">
            <v>6  -</v>
          </cell>
          <cell r="N19">
            <v>8</v>
          </cell>
          <cell r="O19">
            <v>25</v>
          </cell>
          <cell r="P19" t="e">
            <v>#DIV/0!</v>
          </cell>
          <cell r="Q19" t="e">
            <v>#N/A</v>
          </cell>
          <cell r="R19" t="str">
            <v>Bankfull Channel</v>
          </cell>
          <cell r="AF19" t="str">
            <v>very coarse sand</v>
          </cell>
          <cell r="AG19" t="str">
            <v>1  -</v>
          </cell>
          <cell r="AH19">
            <v>2</v>
          </cell>
          <cell r="AI19">
            <v>0</v>
          </cell>
          <cell r="AJ19" t="e">
            <v>#DIV/0!</v>
          </cell>
          <cell r="AK19" t="e">
            <v>#N/A</v>
          </cell>
          <cell r="AL19">
            <v>3</v>
          </cell>
          <cell r="AW19">
            <v>0</v>
          </cell>
          <cell r="BB19">
            <v>0</v>
          </cell>
          <cell r="BC19" t="str">
            <v>---</v>
          </cell>
          <cell r="BD19" t="str">
            <v>---</v>
          </cell>
          <cell r="BE19" t="str">
            <v>---</v>
          </cell>
          <cell r="BF19">
            <v>0</v>
          </cell>
          <cell r="BG19" t="str">
            <v>.</v>
          </cell>
        </row>
        <row r="20">
          <cell r="L20" t="str">
            <v>medium gravel</v>
          </cell>
          <cell r="M20" t="str">
            <v>8  -</v>
          </cell>
          <cell r="N20">
            <v>11</v>
          </cell>
          <cell r="P20" t="e">
            <v>#DIV/0!</v>
          </cell>
          <cell r="Q20" t="e">
            <v>#N/A</v>
          </cell>
          <cell r="AF20" t="str">
            <v>very fine gravel</v>
          </cell>
          <cell r="AG20" t="str">
            <v>2  -</v>
          </cell>
          <cell r="AH20">
            <v>4</v>
          </cell>
          <cell r="AI20">
            <v>0</v>
          </cell>
          <cell r="AJ20" t="e">
            <v>#DIV/0!</v>
          </cell>
          <cell r="AK20" t="e">
            <v>#N/A</v>
          </cell>
          <cell r="AL20">
            <v>0</v>
          </cell>
          <cell r="AW20">
            <v>0</v>
          </cell>
          <cell r="BB20">
            <v>0</v>
          </cell>
          <cell r="BC20" t="str">
            <v>---</v>
          </cell>
          <cell r="BD20" t="str">
            <v>---</v>
          </cell>
          <cell r="BE20" t="str">
            <v>---</v>
          </cell>
          <cell r="BF20">
            <v>0</v>
          </cell>
          <cell r="BG20" t="str">
            <v>.</v>
          </cell>
        </row>
        <row r="21">
          <cell r="L21" t="str">
            <v>medium gravel</v>
          </cell>
          <cell r="M21" t="str">
            <v>11  -</v>
          </cell>
          <cell r="N21">
            <v>16</v>
          </cell>
          <cell r="P21" t="e">
            <v>#DIV/0!</v>
          </cell>
          <cell r="Q21" t="e">
            <v>#N/A</v>
          </cell>
          <cell r="AF21" t="str">
            <v>fine gravel</v>
          </cell>
          <cell r="AG21" t="str">
            <v>4  -</v>
          </cell>
          <cell r="AH21">
            <v>6</v>
          </cell>
          <cell r="AI21">
            <v>0</v>
          </cell>
          <cell r="AJ21" t="e">
            <v>#DIV/0!</v>
          </cell>
          <cell r="AK21" t="e">
            <v>#N/A</v>
          </cell>
          <cell r="AL21" t="str">
            <v>Riffle, Pool, Run, Glide</v>
          </cell>
          <cell r="AW21">
            <v>0</v>
          </cell>
          <cell r="BB21">
            <v>0</v>
          </cell>
          <cell r="BC21" t="str">
            <v>---</v>
          </cell>
          <cell r="BD21" t="str">
            <v>---</v>
          </cell>
          <cell r="BE21" t="str">
            <v>---</v>
          </cell>
          <cell r="BF21">
            <v>0</v>
          </cell>
          <cell r="BG21" t="str">
            <v>.</v>
          </cell>
        </row>
        <row r="22">
          <cell r="L22" t="str">
            <v>coarse gravel</v>
          </cell>
          <cell r="M22" t="str">
            <v>16  -</v>
          </cell>
          <cell r="N22">
            <v>22</v>
          </cell>
          <cell r="P22" t="e">
            <v>#DIV/0!</v>
          </cell>
          <cell r="Q22" t="e">
            <v>#N/A</v>
          </cell>
          <cell r="AF22" t="str">
            <v>fine gravel</v>
          </cell>
          <cell r="AG22" t="str">
            <v>6  -</v>
          </cell>
          <cell r="AH22">
            <v>8</v>
          </cell>
          <cell r="AI22">
            <v>0</v>
          </cell>
          <cell r="AJ22" t="e">
            <v>#DIV/0!</v>
          </cell>
          <cell r="AK22" t="e">
            <v>#N/A</v>
          </cell>
          <cell r="AL22" t="str">
            <v>Bed and Bank</v>
          </cell>
          <cell r="AW22">
            <v>0</v>
          </cell>
          <cell r="BB22">
            <v>0</v>
          </cell>
          <cell r="BC22" t="str">
            <v>---</v>
          </cell>
          <cell r="BD22" t="str">
            <v>---</v>
          </cell>
          <cell r="BE22" t="str">
            <v>---</v>
          </cell>
          <cell r="BF22">
            <v>0</v>
          </cell>
        </row>
        <row r="23">
          <cell r="L23" t="str">
            <v>coarse gravel</v>
          </cell>
          <cell r="M23" t="str">
            <v>22  -</v>
          </cell>
          <cell r="N23">
            <v>32</v>
          </cell>
          <cell r="O23">
            <v>20</v>
          </cell>
          <cell r="P23" t="e">
            <v>#DIV/0!</v>
          </cell>
          <cell r="Q23" t="e">
            <v>#N/A</v>
          </cell>
          <cell r="AF23" t="str">
            <v>medium gravel</v>
          </cell>
          <cell r="AG23" t="str">
            <v>8  -</v>
          </cell>
          <cell r="AH23">
            <v>11</v>
          </cell>
          <cell r="AI23">
            <v>0</v>
          </cell>
          <cell r="AJ23" t="e">
            <v>#DIV/0!</v>
          </cell>
          <cell r="AK23" t="e">
            <v>#N/A</v>
          </cell>
          <cell r="AL23" t="str">
            <v>Facies #1,#2, #3 and #4</v>
          </cell>
          <cell r="AW23">
            <v>0</v>
          </cell>
          <cell r="BB23">
            <v>0</v>
          </cell>
          <cell r="BC23" t="str">
            <v>---</v>
          </cell>
          <cell r="BD23" t="str">
            <v>---</v>
          </cell>
          <cell r="BE23" t="str">
            <v>---</v>
          </cell>
          <cell r="BF23">
            <v>0</v>
          </cell>
        </row>
        <row r="24">
          <cell r="L24" t="str">
            <v>very coarse gravel</v>
          </cell>
          <cell r="M24" t="str">
            <v>32  -</v>
          </cell>
          <cell r="N24">
            <v>45</v>
          </cell>
          <cell r="P24" t="e">
            <v>#DIV/0!</v>
          </cell>
          <cell r="Q24" t="e">
            <v>#N/A</v>
          </cell>
          <cell r="AF24" t="str">
            <v>medium gravel</v>
          </cell>
          <cell r="AG24" t="str">
            <v>11  -</v>
          </cell>
          <cell r="AH24">
            <v>16</v>
          </cell>
          <cell r="AI24">
            <v>0</v>
          </cell>
          <cell r="AJ24" t="e">
            <v>#DIV/0!</v>
          </cell>
          <cell r="AK24" t="e">
            <v>#N/A</v>
          </cell>
          <cell r="AW24">
            <v>0</v>
          </cell>
          <cell r="BB24">
            <v>0</v>
          </cell>
          <cell r="BC24" t="str">
            <v>---</v>
          </cell>
          <cell r="BD24" t="str">
            <v>---</v>
          </cell>
          <cell r="BE24" t="str">
            <v>---</v>
          </cell>
          <cell r="BF24">
            <v>0</v>
          </cell>
        </row>
        <row r="25">
          <cell r="L25" t="str">
            <v>very coarse gravel</v>
          </cell>
          <cell r="M25" t="str">
            <v>45  -</v>
          </cell>
          <cell r="N25">
            <v>64</v>
          </cell>
          <cell r="P25" t="e">
            <v>#DIV/0!</v>
          </cell>
          <cell r="Q25" t="e">
            <v>#N/A</v>
          </cell>
          <cell r="AF25" t="str">
            <v>coarse gravel</v>
          </cell>
          <cell r="AG25" t="str">
            <v>16  -</v>
          </cell>
          <cell r="AH25">
            <v>22</v>
          </cell>
          <cell r="AI25">
            <v>0</v>
          </cell>
          <cell r="AJ25" t="e">
            <v>#DIV/0!</v>
          </cell>
          <cell r="AK25" t="e">
            <v>#N/A</v>
          </cell>
          <cell r="AW25">
            <v>0</v>
          </cell>
          <cell r="BB25">
            <v>0</v>
          </cell>
          <cell r="BC25" t="str">
            <v>---</v>
          </cell>
          <cell r="BD25" t="str">
            <v>---</v>
          </cell>
          <cell r="BE25" t="str">
            <v>---</v>
          </cell>
          <cell r="BG25" t="str">
            <v>.</v>
          </cell>
        </row>
        <row r="26">
          <cell r="L26" t="str">
            <v>small cobble</v>
          </cell>
          <cell r="M26" t="str">
            <v>64  -</v>
          </cell>
          <cell r="N26">
            <v>90</v>
          </cell>
          <cell r="P26" t="e">
            <v>#DIV/0!</v>
          </cell>
          <cell r="Q26" t="e">
            <v>#N/A</v>
          </cell>
          <cell r="AF26" t="str">
            <v>coarse gravel</v>
          </cell>
          <cell r="AG26" t="str">
            <v>22  -</v>
          </cell>
          <cell r="AH26">
            <v>32</v>
          </cell>
          <cell r="AI26">
            <v>0</v>
          </cell>
          <cell r="AJ26" t="e">
            <v>#DIV/0!</v>
          </cell>
          <cell r="AK26" t="e">
            <v>#N/A</v>
          </cell>
          <cell r="AW26">
            <v>0</v>
          </cell>
          <cell r="BB26">
            <v>0</v>
          </cell>
          <cell r="BC26" t="str">
            <v>---</v>
          </cell>
          <cell r="BD26" t="str">
            <v>---</v>
          </cell>
          <cell r="BE26" t="str">
            <v>---</v>
          </cell>
          <cell r="BF26">
            <v>0.01</v>
          </cell>
        </row>
        <row r="27">
          <cell r="L27" t="str">
            <v>medium cobble</v>
          </cell>
          <cell r="M27" t="str">
            <v>90  -</v>
          </cell>
          <cell r="N27">
            <v>128</v>
          </cell>
          <cell r="O27">
            <v>30</v>
          </cell>
          <cell r="P27" t="e">
            <v>#DIV/0!</v>
          </cell>
          <cell r="Q27" t="e">
            <v>#N/A</v>
          </cell>
          <cell r="AF27" t="str">
            <v>very coarse gravel</v>
          </cell>
          <cell r="AG27" t="str">
            <v>32  -</v>
          </cell>
          <cell r="AH27">
            <v>45</v>
          </cell>
          <cell r="AI27">
            <v>0</v>
          </cell>
          <cell r="AJ27" t="e">
            <v>#DIV/0!</v>
          </cell>
          <cell r="AK27" t="e">
            <v>#N/A</v>
          </cell>
          <cell r="AW27">
            <v>0</v>
          </cell>
          <cell r="BB27">
            <v>0</v>
          </cell>
          <cell r="BC27" t="str">
            <v>---</v>
          </cell>
          <cell r="BD27" t="str">
            <v>---</v>
          </cell>
          <cell r="BE27" t="str">
            <v>---</v>
          </cell>
          <cell r="BF27" t="str">
            <v>---</v>
          </cell>
        </row>
        <row r="28">
          <cell r="L28" t="str">
            <v>large cobble</v>
          </cell>
          <cell r="M28" t="str">
            <v>128  -</v>
          </cell>
          <cell r="N28">
            <v>180</v>
          </cell>
          <cell r="P28" t="e">
            <v>#DIV/0!</v>
          </cell>
          <cell r="Q28" t="e">
            <v>#N/A</v>
          </cell>
          <cell r="AF28" t="str">
            <v>very coarse gravel</v>
          </cell>
          <cell r="AG28" t="str">
            <v>45  -</v>
          </cell>
          <cell r="AH28">
            <v>64</v>
          </cell>
          <cell r="AI28">
            <v>0</v>
          </cell>
          <cell r="AJ28" t="e">
            <v>#DIV/0!</v>
          </cell>
          <cell r="AK28" t="e">
            <v>#N/A</v>
          </cell>
          <cell r="AW28">
            <v>0</v>
          </cell>
          <cell r="BB28">
            <v>0</v>
          </cell>
          <cell r="BC28" t="str">
            <v>---</v>
          </cell>
          <cell r="BD28" t="str">
            <v>---</v>
          </cell>
          <cell r="BE28" t="str">
            <v>---</v>
          </cell>
          <cell r="BF28" t="str">
            <v>---</v>
          </cell>
        </row>
        <row r="29">
          <cell r="L29" t="str">
            <v>very large cobble</v>
          </cell>
          <cell r="M29" t="str">
            <v>180  -</v>
          </cell>
          <cell r="N29">
            <v>256</v>
          </cell>
          <cell r="P29" t="e">
            <v>#DIV/0!</v>
          </cell>
          <cell r="Q29" t="e">
            <v>#N/A</v>
          </cell>
          <cell r="AF29" t="str">
            <v>small cobble</v>
          </cell>
          <cell r="AG29" t="str">
            <v>64  -</v>
          </cell>
          <cell r="AH29">
            <v>90</v>
          </cell>
          <cell r="AI29">
            <v>0</v>
          </cell>
          <cell r="AJ29" t="e">
            <v>#DIV/0!</v>
          </cell>
          <cell r="AK29" t="e">
            <v>#N/A</v>
          </cell>
          <cell r="AW29">
            <v>0</v>
          </cell>
          <cell r="BB29">
            <v>0</v>
          </cell>
          <cell r="BC29" t="str">
            <v>---</v>
          </cell>
          <cell r="BD29" t="str">
            <v>---</v>
          </cell>
          <cell r="BE29" t="str">
            <v>---</v>
          </cell>
          <cell r="BF29" t="e">
            <v>#N/A</v>
          </cell>
        </row>
        <row r="30">
          <cell r="L30" t="str">
            <v>small boulder</v>
          </cell>
          <cell r="M30" t="str">
            <v>256  -</v>
          </cell>
          <cell r="N30">
            <v>362</v>
          </cell>
          <cell r="P30" t="e">
            <v>#DIV/0!</v>
          </cell>
          <cell r="Q30" t="e">
            <v>#N/A</v>
          </cell>
          <cell r="AF30" t="str">
            <v>medium cobble</v>
          </cell>
          <cell r="AG30" t="str">
            <v>90  -</v>
          </cell>
          <cell r="AH30">
            <v>128</v>
          </cell>
          <cell r="AI30">
            <v>0</v>
          </cell>
          <cell r="AJ30" t="e">
            <v>#DIV/0!</v>
          </cell>
          <cell r="AK30" t="e">
            <v>#N/A</v>
          </cell>
          <cell r="AW30">
            <v>0</v>
          </cell>
          <cell r="BB30">
            <v>0</v>
          </cell>
          <cell r="BC30" t="str">
            <v>---</v>
          </cell>
          <cell r="BD30" t="str">
            <v>---</v>
          </cell>
          <cell r="BE30" t="str">
            <v>---</v>
          </cell>
          <cell r="BF30" t="e">
            <v>#N/A</v>
          </cell>
        </row>
        <row r="31">
          <cell r="L31" t="str">
            <v>small boulder</v>
          </cell>
          <cell r="M31" t="str">
            <v>362  -</v>
          </cell>
          <cell r="N31">
            <v>512</v>
          </cell>
          <cell r="P31" t="e">
            <v>#DIV/0!</v>
          </cell>
          <cell r="Q31" t="e">
            <v>#N/A</v>
          </cell>
          <cell r="AF31" t="str">
            <v>large cobble</v>
          </cell>
          <cell r="AG31" t="str">
            <v>128  -</v>
          </cell>
          <cell r="AH31">
            <v>180</v>
          </cell>
          <cell r="AI31">
            <v>0</v>
          </cell>
          <cell r="AJ31" t="e">
            <v>#DIV/0!</v>
          </cell>
          <cell r="AK31" t="e">
            <v>#N/A</v>
          </cell>
          <cell r="AW31">
            <v>0</v>
          </cell>
          <cell r="BB31">
            <v>0</v>
          </cell>
          <cell r="BC31" t="str">
            <v>---</v>
          </cell>
          <cell r="BD31" t="str">
            <v>---</v>
          </cell>
          <cell r="BE31" t="str">
            <v>---</v>
          </cell>
          <cell r="BF31">
            <v>0</v>
          </cell>
        </row>
        <row r="32">
          <cell r="L32" t="str">
            <v>medium boulder</v>
          </cell>
          <cell r="M32" t="str">
            <v>512  -</v>
          </cell>
          <cell r="N32">
            <v>1024</v>
          </cell>
          <cell r="O32">
            <v>5</v>
          </cell>
          <cell r="P32" t="e">
            <v>#DIV/0!</v>
          </cell>
          <cell r="Q32" t="e">
            <v>#N/A</v>
          </cell>
          <cell r="R32">
            <v>0.01</v>
          </cell>
          <cell r="AF32" t="str">
            <v>very large cobble</v>
          </cell>
          <cell r="AG32" t="str">
            <v>180  -</v>
          </cell>
          <cell r="AH32">
            <v>256</v>
          </cell>
          <cell r="AI32">
            <v>0</v>
          </cell>
          <cell r="AJ32" t="e">
            <v>#DIV/0!</v>
          </cell>
          <cell r="AK32" t="e">
            <v>#N/A</v>
          </cell>
          <cell r="AW32">
            <v>0</v>
          </cell>
          <cell r="BA32" t="str">
            <v>total wt retained in sieves:</v>
          </cell>
          <cell r="BB32">
            <v>0</v>
          </cell>
          <cell r="BF32">
            <v>0.01</v>
          </cell>
          <cell r="BH32" t="str">
            <v>Size (mm)</v>
          </cell>
        </row>
        <row r="33">
          <cell r="L33" t="str">
            <v>large boulder</v>
          </cell>
          <cell r="M33" t="str">
            <v>1024  -</v>
          </cell>
          <cell r="N33">
            <v>2048</v>
          </cell>
          <cell r="P33" t="e">
            <v>#DIV/0!</v>
          </cell>
          <cell r="Q33" t="e">
            <v>#N/A</v>
          </cell>
          <cell r="R33" t="str">
            <v>---</v>
          </cell>
          <cell r="AF33" t="str">
            <v>small boulder</v>
          </cell>
          <cell r="AG33" t="str">
            <v>256  -</v>
          </cell>
          <cell r="AH33">
            <v>362</v>
          </cell>
          <cell r="AI33">
            <v>0</v>
          </cell>
          <cell r="AJ33" t="e">
            <v>#DIV/0!</v>
          </cell>
          <cell r="AK33" t="e">
            <v>#N/A</v>
          </cell>
          <cell r="AW33">
            <v>0</v>
          </cell>
          <cell r="BF33" t="str">
            <v>---</v>
          </cell>
          <cell r="BH33" t="str">
            <v>D16</v>
          </cell>
          <cell r="BI33" t="str">
            <v>---</v>
          </cell>
          <cell r="BK33" t="str">
            <v>D65</v>
          </cell>
          <cell r="BL33" t="str">
            <v>---</v>
          </cell>
          <cell r="BN33" t="str">
            <v>sand</v>
          </cell>
          <cell r="BO33">
            <v>1</v>
          </cell>
        </row>
        <row r="34">
          <cell r="L34" t="str">
            <v>very large boulder</v>
          </cell>
          <cell r="M34" t="str">
            <v>2048  -</v>
          </cell>
          <cell r="N34">
            <v>4096</v>
          </cell>
          <cell r="P34" t="e">
            <v>#DIV/0!</v>
          </cell>
          <cell r="Q34" t="e">
            <v>#N/A</v>
          </cell>
          <cell r="R34" t="str">
            <v>---</v>
          </cell>
          <cell r="AF34" t="str">
            <v>small boulder</v>
          </cell>
          <cell r="AG34" t="str">
            <v>362  -</v>
          </cell>
          <cell r="AH34">
            <v>512</v>
          </cell>
          <cell r="AI34">
            <v>0</v>
          </cell>
          <cell r="AJ34" t="e">
            <v>#DIV/0!</v>
          </cell>
          <cell r="AK34" t="e">
            <v>#N/A</v>
          </cell>
          <cell r="AW34">
            <v>0</v>
          </cell>
          <cell r="AY34" t="str">
            <v>Note:</v>
          </cell>
          <cell r="BF34" t="str">
            <v>---</v>
          </cell>
          <cell r="BH34" t="str">
            <v>D35</v>
          </cell>
          <cell r="BI34" t="str">
            <v>---</v>
          </cell>
          <cell r="BK34" t="str">
            <v>D84</v>
          </cell>
          <cell r="BL34" t="str">
            <v>---</v>
          </cell>
        </row>
        <row r="35">
          <cell r="N35" t="str">
            <v>total particle count:</v>
          </cell>
          <cell r="O35">
            <v>0</v>
          </cell>
          <cell r="P35" t="str">
            <v>d 16-84</v>
          </cell>
          <cell r="R35" t="e">
            <v>#N/A</v>
          </cell>
          <cell r="AF35" t="str">
            <v>medium boulder</v>
          </cell>
          <cell r="AG35" t="str">
            <v>512  -</v>
          </cell>
          <cell r="AH35">
            <v>1024</v>
          </cell>
          <cell r="AI35">
            <v>0</v>
          </cell>
          <cell r="AJ35" t="e">
            <v>#DIV/0!</v>
          </cell>
          <cell r="AK35" t="e">
            <v>#N/A</v>
          </cell>
          <cell r="AL35">
            <v>0.01</v>
          </cell>
          <cell r="AW35">
            <v>0</v>
          </cell>
          <cell r="BF35" t="e">
            <v>#N/A</v>
          </cell>
          <cell r="BH35" t="str">
            <v>D50</v>
          </cell>
          <cell r="BI35" t="str">
            <v>---</v>
          </cell>
          <cell r="BK35" t="str">
            <v>D95</v>
          </cell>
          <cell r="BL35" t="str">
            <v>---</v>
          </cell>
        </row>
        <row r="36">
          <cell r="P36">
            <v>0</v>
          </cell>
          <cell r="R36" t="e">
            <v>#N/A</v>
          </cell>
          <cell r="T36" t="str">
            <v>Size (mm)</v>
          </cell>
          <cell r="W36" t="str">
            <v>Size Distribution</v>
          </cell>
          <cell r="AA36" t="str">
            <v>Type</v>
          </cell>
          <cell r="AF36" t="str">
            <v>large boulder</v>
          </cell>
          <cell r="AG36" t="str">
            <v>1024  -</v>
          </cell>
          <cell r="AH36">
            <v>2048</v>
          </cell>
          <cell r="AI36">
            <v>0</v>
          </cell>
          <cell r="AJ36" t="e">
            <v>#DIV/0!</v>
          </cell>
          <cell r="AK36" t="e">
            <v>#N/A</v>
          </cell>
          <cell r="AL36" t="str">
            <v>---</v>
          </cell>
          <cell r="AW36">
            <v>0</v>
          </cell>
        </row>
        <row r="37">
          <cell r="L37" t="str">
            <v>bedrock</v>
          </cell>
          <cell r="M37" t="str">
            <v>-------------</v>
          </cell>
          <cell r="P37">
            <v>0</v>
          </cell>
          <cell r="R37">
            <v>0</v>
          </cell>
          <cell r="T37" t="str">
            <v>D16</v>
          </cell>
          <cell r="U37" t="str">
            <v>---</v>
          </cell>
          <cell r="W37" t="str">
            <v>mean</v>
          </cell>
          <cell r="X37" t="str">
            <v>---</v>
          </cell>
          <cell r="Z37" t="str">
            <v>silt/clay</v>
          </cell>
          <cell r="AA37" t="str">
            <v>---</v>
          </cell>
          <cell r="AB37" t="str">
            <v/>
          </cell>
          <cell r="AC37" t="str">
            <v/>
          </cell>
          <cell r="AF37" t="str">
            <v>very large boulder</v>
          </cell>
          <cell r="AG37" t="str">
            <v>2048  -</v>
          </cell>
          <cell r="AH37">
            <v>4096</v>
          </cell>
          <cell r="AI37">
            <v>0</v>
          </cell>
          <cell r="AJ37" t="e">
            <v>#DIV/0!</v>
          </cell>
          <cell r="AK37" t="e">
            <v>#N/A</v>
          </cell>
          <cell r="AL37" t="str">
            <v>---</v>
          </cell>
          <cell r="AW37">
            <v>0</v>
          </cell>
        </row>
        <row r="38">
          <cell r="L38" t="str">
            <v>clay hardpan</v>
          </cell>
          <cell r="M38" t="str">
            <v>-------------</v>
          </cell>
          <cell r="P38">
            <v>0</v>
          </cell>
          <cell r="R38">
            <v>0.01</v>
          </cell>
          <cell r="T38" t="str">
            <v>D35</v>
          </cell>
          <cell r="U38" t="str">
            <v>---</v>
          </cell>
          <cell r="W38" t="str">
            <v>dispersion</v>
          </cell>
          <cell r="X38" t="str">
            <v>---</v>
          </cell>
          <cell r="Z38" t="str">
            <v>sand</v>
          </cell>
          <cell r="AA38" t="str">
            <v>---</v>
          </cell>
          <cell r="AB38" t="str">
            <v/>
          </cell>
          <cell r="AC38" t="str">
            <v/>
          </cell>
          <cell r="AH38" t="str">
            <v>total particle weighted count:</v>
          </cell>
          <cell r="AI38">
            <v>0</v>
          </cell>
          <cell r="AJ38" t="str">
            <v>d 16-84</v>
          </cell>
          <cell r="AL38" t="e">
            <v>#N/A</v>
          </cell>
          <cell r="AW38">
            <v>0</v>
          </cell>
        </row>
        <row r="39">
          <cell r="AJ39">
            <v>0</v>
          </cell>
          <cell r="AL39" t="e">
            <v>#N/A</v>
          </cell>
          <cell r="AN39" t="str">
            <v>Size (mm)</v>
          </cell>
          <cell r="AQ39" t="str">
            <v>Size Distribution</v>
          </cell>
          <cell r="AU39" t="str">
            <v>Type</v>
          </cell>
        </row>
        <row r="40">
          <cell r="AF40" t="str">
            <v>bedrock</v>
          </cell>
          <cell r="AG40" t="str">
            <v>---------------------</v>
          </cell>
          <cell r="AI40">
            <v>0</v>
          </cell>
          <cell r="AJ40">
            <v>0</v>
          </cell>
          <cell r="AL40">
            <v>0</v>
          </cell>
          <cell r="AN40" t="str">
            <v>D16</v>
          </cell>
          <cell r="AO40" t="str">
            <v>---</v>
          </cell>
          <cell r="AQ40" t="str">
            <v>mean</v>
          </cell>
          <cell r="AR40" t="str">
            <v>---</v>
          </cell>
          <cell r="AT40" t="str">
            <v>silt/clay</v>
          </cell>
          <cell r="AU40" t="str">
            <v>---</v>
          </cell>
          <cell r="AV40" t="str">
            <v/>
          </cell>
          <cell r="AW40" t="str">
            <v/>
          </cell>
        </row>
        <row r="47">
          <cell r="L47" t="str">
            <v>Material</v>
          </cell>
          <cell r="M47" t="str">
            <v>Size Range (mm)</v>
          </cell>
          <cell r="O47" t="str">
            <v>Count</v>
          </cell>
        </row>
        <row r="48">
          <cell r="L48" t="str">
            <v>silt/clay</v>
          </cell>
          <cell r="M48" t="str">
            <v>0    -</v>
          </cell>
          <cell r="N48">
            <v>0.062</v>
          </cell>
          <cell r="P48" t="e">
            <v>#DIV/0!</v>
          </cell>
          <cell r="Q48" t="e">
            <v>#N/A</v>
          </cell>
          <cell r="R48" t="str">
            <v>Bankfull Channel</v>
          </cell>
        </row>
        <row r="49">
          <cell r="L49" t="str">
            <v>very fine sand</v>
          </cell>
          <cell r="M49" t="str">
            <v>0.062  -</v>
          </cell>
          <cell r="N49">
            <v>0.125</v>
          </cell>
          <cell r="P49" t="e">
            <v>#DIV/0!</v>
          </cell>
          <cell r="Q49" t="e">
            <v>#N/A</v>
          </cell>
          <cell r="R49" t="str">
            <v>Pebble Count, </v>
          </cell>
        </row>
        <row r="50">
          <cell r="L50" t="str">
            <v>fine sand</v>
          </cell>
          <cell r="M50" t="str">
            <v>0.125  -</v>
          </cell>
          <cell r="N50">
            <v>0.25</v>
          </cell>
          <cell r="P50" t="e">
            <v>#DIV/0!</v>
          </cell>
          <cell r="Q50" t="e">
            <v>#N/A</v>
          </cell>
          <cell r="R50" t="str">
            <v>---</v>
          </cell>
        </row>
        <row r="51">
          <cell r="L51" t="str">
            <v>medium sand</v>
          </cell>
          <cell r="M51" t="str">
            <v>0.25  -</v>
          </cell>
          <cell r="N51">
            <v>0.5</v>
          </cell>
          <cell r="P51" t="e">
            <v>#DIV/0!</v>
          </cell>
          <cell r="Q51" t="e">
            <v>#N/A</v>
          </cell>
        </row>
        <row r="52">
          <cell r="L52" t="str">
            <v>coarse sand</v>
          </cell>
          <cell r="M52" t="str">
            <v>0.5  -</v>
          </cell>
          <cell r="N52">
            <v>1</v>
          </cell>
          <cell r="P52" t="e">
            <v>#DIV/0!</v>
          </cell>
          <cell r="Q52" t="e">
            <v>#N/A</v>
          </cell>
          <cell r="R52">
            <v>3</v>
          </cell>
        </row>
        <row r="53">
          <cell r="L53" t="str">
            <v>very coarse sand</v>
          </cell>
          <cell r="M53" t="str">
            <v>1  -</v>
          </cell>
          <cell r="N53">
            <v>2</v>
          </cell>
          <cell r="P53" t="e">
            <v>#DIV/0!</v>
          </cell>
          <cell r="Q53" t="e">
            <v>#N/A</v>
          </cell>
          <cell r="R53">
            <v>0</v>
          </cell>
        </row>
        <row r="54">
          <cell r="L54" t="str">
            <v>very fine gravel</v>
          </cell>
          <cell r="M54" t="str">
            <v>2  -</v>
          </cell>
          <cell r="N54">
            <v>4</v>
          </cell>
          <cell r="P54" t="e">
            <v>#DIV/0!</v>
          </cell>
          <cell r="Q54" t="e">
            <v>#N/A</v>
          </cell>
          <cell r="R54" t="str">
            <v>Riffle Surface</v>
          </cell>
        </row>
        <row r="55">
          <cell r="L55" t="str">
            <v>fine gravel</v>
          </cell>
          <cell r="M55" t="str">
            <v>4  -</v>
          </cell>
          <cell r="N55">
            <v>6</v>
          </cell>
          <cell r="P55" t="e">
            <v>#DIV/0!</v>
          </cell>
          <cell r="Q55" t="e">
            <v>#N/A</v>
          </cell>
          <cell r="R55" t="str">
            <v>Bed Surface</v>
          </cell>
        </row>
        <row r="56">
          <cell r="L56" t="str">
            <v>fine gravel</v>
          </cell>
          <cell r="M56" t="str">
            <v>6  -</v>
          </cell>
          <cell r="N56">
            <v>8</v>
          </cell>
          <cell r="P56" t="e">
            <v>#DIV/0!</v>
          </cell>
          <cell r="Q56" t="e">
            <v>#N/A</v>
          </cell>
          <cell r="R56" t="str">
            <v>Bankfull Channel</v>
          </cell>
        </row>
        <row r="57">
          <cell r="L57" t="str">
            <v>medium gravel</v>
          </cell>
          <cell r="M57" t="str">
            <v>8  -</v>
          </cell>
          <cell r="N57">
            <v>11</v>
          </cell>
          <cell r="P57" t="e">
            <v>#DIV/0!</v>
          </cell>
          <cell r="Q57" t="e">
            <v>#N/A</v>
          </cell>
        </row>
        <row r="58">
          <cell r="L58" t="str">
            <v>medium gravel</v>
          </cell>
          <cell r="M58" t="str">
            <v>11  -</v>
          </cell>
          <cell r="N58">
            <v>16</v>
          </cell>
          <cell r="P58" t="e">
            <v>#DIV/0!</v>
          </cell>
          <cell r="Q58" t="e">
            <v>#N/A</v>
          </cell>
        </row>
        <row r="59">
          <cell r="L59" t="str">
            <v>coarse gravel</v>
          </cell>
          <cell r="M59" t="str">
            <v>16  -</v>
          </cell>
          <cell r="N59">
            <v>22</v>
          </cell>
          <cell r="P59" t="e">
            <v>#DIV/0!</v>
          </cell>
          <cell r="Q59" t="e">
            <v>#N/A</v>
          </cell>
        </row>
        <row r="60">
          <cell r="L60" t="str">
            <v>coarse gravel</v>
          </cell>
          <cell r="M60" t="str">
            <v>22  -</v>
          </cell>
          <cell r="N60">
            <v>32</v>
          </cell>
          <cell r="P60" t="e">
            <v>#DIV/0!</v>
          </cell>
          <cell r="Q60" t="e">
            <v>#N/A</v>
          </cell>
        </row>
        <row r="61">
          <cell r="L61" t="str">
            <v>very coarse gravel</v>
          </cell>
          <cell r="M61" t="str">
            <v>32  -</v>
          </cell>
          <cell r="N61">
            <v>45</v>
          </cell>
          <cell r="P61" t="e">
            <v>#DIV/0!</v>
          </cell>
          <cell r="Q61" t="e">
            <v>#N/A</v>
          </cell>
        </row>
        <row r="62">
          <cell r="L62" t="str">
            <v>very coarse gravel</v>
          </cell>
          <cell r="M62" t="str">
            <v>45  -</v>
          </cell>
          <cell r="N62">
            <v>64</v>
          </cell>
          <cell r="P62" t="e">
            <v>#DIV/0!</v>
          </cell>
          <cell r="Q62" t="e">
            <v>#N/A</v>
          </cell>
        </row>
        <row r="63">
          <cell r="L63" t="str">
            <v>small cobble</v>
          </cell>
          <cell r="M63" t="str">
            <v>64  -</v>
          </cell>
          <cell r="N63">
            <v>90</v>
          </cell>
          <cell r="P63" t="e">
            <v>#DIV/0!</v>
          </cell>
          <cell r="Q63" t="e">
            <v>#N/A</v>
          </cell>
        </row>
        <row r="64">
          <cell r="L64" t="str">
            <v>medium cobble</v>
          </cell>
          <cell r="M64" t="str">
            <v>90  -</v>
          </cell>
          <cell r="N64">
            <v>128</v>
          </cell>
          <cell r="P64" t="e">
            <v>#DIV/0!</v>
          </cell>
          <cell r="Q64" t="e">
            <v>#N/A</v>
          </cell>
        </row>
        <row r="65">
          <cell r="L65" t="str">
            <v>large cobble</v>
          </cell>
          <cell r="M65" t="str">
            <v>128  -</v>
          </cell>
          <cell r="N65">
            <v>180</v>
          </cell>
          <cell r="P65" t="e">
            <v>#DIV/0!</v>
          </cell>
          <cell r="Q65" t="e">
            <v>#N/A</v>
          </cell>
        </row>
        <row r="66">
          <cell r="L66" t="str">
            <v>very large cobble</v>
          </cell>
          <cell r="M66" t="str">
            <v>180  -</v>
          </cell>
          <cell r="N66">
            <v>256</v>
          </cell>
          <cell r="P66" t="e">
            <v>#DIV/0!</v>
          </cell>
          <cell r="Q66" t="e">
            <v>#N/A</v>
          </cell>
        </row>
        <row r="67">
          <cell r="L67" t="str">
            <v>small boulder</v>
          </cell>
          <cell r="M67" t="str">
            <v>256  -</v>
          </cell>
          <cell r="N67">
            <v>362</v>
          </cell>
          <cell r="P67" t="e">
            <v>#DIV/0!</v>
          </cell>
          <cell r="Q67" t="e">
            <v>#N/A</v>
          </cell>
        </row>
        <row r="68">
          <cell r="L68" t="str">
            <v>small boulder</v>
          </cell>
          <cell r="M68" t="str">
            <v>362  -</v>
          </cell>
          <cell r="N68">
            <v>512</v>
          </cell>
          <cell r="P68" t="e">
            <v>#DIV/0!</v>
          </cell>
          <cell r="Q68" t="e">
            <v>#N/A</v>
          </cell>
        </row>
        <row r="69">
          <cell r="L69" t="str">
            <v>medium boulder</v>
          </cell>
          <cell r="M69" t="str">
            <v>512  -</v>
          </cell>
          <cell r="N69">
            <v>1024</v>
          </cell>
          <cell r="P69" t="e">
            <v>#DIV/0!</v>
          </cell>
          <cell r="Q69" t="e">
            <v>#N/A</v>
          </cell>
          <cell r="R69">
            <v>0.01</v>
          </cell>
        </row>
        <row r="70">
          <cell r="L70" t="str">
            <v>large boulder</v>
          </cell>
          <cell r="M70" t="str">
            <v>1024  -</v>
          </cell>
          <cell r="N70">
            <v>2048</v>
          </cell>
          <cell r="P70" t="e">
            <v>#DIV/0!</v>
          </cell>
          <cell r="Q70" t="e">
            <v>#N/A</v>
          </cell>
          <cell r="R70" t="str">
            <v>---</v>
          </cell>
        </row>
        <row r="71">
          <cell r="L71" t="str">
            <v>very large boulder</v>
          </cell>
          <cell r="M71" t="str">
            <v>2048  -</v>
          </cell>
          <cell r="N71">
            <v>4096</v>
          </cell>
          <cell r="P71" t="e">
            <v>#DIV/0!</v>
          </cell>
          <cell r="Q71" t="e">
            <v>#N/A</v>
          </cell>
          <cell r="R71" t="str">
            <v>---</v>
          </cell>
        </row>
        <row r="72">
          <cell r="N72" t="str">
            <v>total particle count:</v>
          </cell>
          <cell r="O72">
            <v>0</v>
          </cell>
          <cell r="P72" t="str">
            <v>d 16-84</v>
          </cell>
          <cell r="R72" t="e">
            <v>#N/A</v>
          </cell>
        </row>
        <row r="73">
          <cell r="P73">
            <v>0</v>
          </cell>
          <cell r="R73" t="e">
            <v>#N/A</v>
          </cell>
          <cell r="T73" t="str">
            <v>Size (mm)</v>
          </cell>
          <cell r="W73" t="str">
            <v>Size Distribution</v>
          </cell>
          <cell r="AA73" t="str">
            <v>Type</v>
          </cell>
        </row>
        <row r="74">
          <cell r="L74" t="str">
            <v>bedrock</v>
          </cell>
          <cell r="M74" t="str">
            <v>---------------------</v>
          </cell>
          <cell r="P74">
            <v>0</v>
          </cell>
          <cell r="R74">
            <v>0</v>
          </cell>
          <cell r="T74" t="str">
            <v>D16</v>
          </cell>
          <cell r="U74" t="str">
            <v>---</v>
          </cell>
          <cell r="V74">
            <v>3.4</v>
          </cell>
          <cell r="W74" t="str">
            <v>mean</v>
          </cell>
          <cell r="X74" t="str">
            <v>---</v>
          </cell>
          <cell r="Z74" t="str">
            <v>silt/clay</v>
          </cell>
          <cell r="AA74" t="str">
            <v>---</v>
          </cell>
          <cell r="AB74" t="str">
            <v/>
          </cell>
          <cell r="AC74" t="str">
            <v/>
          </cell>
        </row>
        <row r="75">
          <cell r="L75" t="str">
            <v>clay hardpan</v>
          </cell>
          <cell r="M75" t="str">
            <v>---------------------</v>
          </cell>
          <cell r="P75">
            <v>0</v>
          </cell>
          <cell r="R75">
            <v>0.01</v>
          </cell>
          <cell r="T75" t="str">
            <v>D35</v>
          </cell>
          <cell r="U75" t="str">
            <v>---</v>
          </cell>
          <cell r="V75">
            <v>12</v>
          </cell>
          <cell r="W75" t="str">
            <v>dispersion</v>
          </cell>
          <cell r="X75" t="str">
            <v>---</v>
          </cell>
          <cell r="Z75" t="str">
            <v>sand</v>
          </cell>
          <cell r="AA75" t="str">
            <v>---</v>
          </cell>
          <cell r="AB75" t="str">
            <v/>
          </cell>
          <cell r="AC75" t="str">
            <v/>
          </cell>
        </row>
        <row r="76">
          <cell r="L76" t="str">
            <v>detritus/wood</v>
          </cell>
          <cell r="M76" t="str">
            <v>---------------------</v>
          </cell>
          <cell r="P76">
            <v>0</v>
          </cell>
          <cell r="R76" t="str">
            <v>---</v>
          </cell>
          <cell r="T76" t="str">
            <v>D50</v>
          </cell>
          <cell r="U76" t="str">
            <v>---</v>
          </cell>
          <cell r="V76">
            <v>17</v>
          </cell>
          <cell r="W76" t="str">
            <v>skewness</v>
          </cell>
          <cell r="X76" t="str">
            <v>---</v>
          </cell>
          <cell r="Z76" t="str">
            <v>gravel</v>
          </cell>
          <cell r="AA76" t="str">
            <v>---</v>
          </cell>
          <cell r="AB76" t="str">
            <v/>
          </cell>
          <cell r="AC76" t="str">
            <v/>
          </cell>
        </row>
        <row r="77">
          <cell r="L77" t="str">
            <v>artificial</v>
          </cell>
          <cell r="M77" t="str">
            <v>---------------------</v>
          </cell>
          <cell r="P77">
            <v>0</v>
          </cell>
          <cell r="R77" t="str">
            <v>---</v>
          </cell>
          <cell r="T77" t="str">
            <v>D65</v>
          </cell>
          <cell r="U77" t="str">
            <v>---</v>
          </cell>
          <cell r="V77">
            <v>20</v>
          </cell>
          <cell r="Z77" t="str">
            <v>cobble</v>
          </cell>
          <cell r="AA77" t="str">
            <v>---</v>
          </cell>
          <cell r="AB77" t="str">
            <v/>
          </cell>
          <cell r="AC77" t="str">
            <v/>
          </cell>
        </row>
        <row r="78">
          <cell r="N78" t="str">
            <v>total count:</v>
          </cell>
          <cell r="O78">
            <v>0</v>
          </cell>
          <cell r="P78">
            <v>0</v>
          </cell>
          <cell r="R78" t="e">
            <v>#N/A</v>
          </cell>
          <cell r="T78" t="str">
            <v>D84</v>
          </cell>
          <cell r="U78" t="str">
            <v>---</v>
          </cell>
          <cell r="V78">
            <v>29</v>
          </cell>
          <cell r="Z78" t="str">
            <v>boulder</v>
          </cell>
          <cell r="AA78" t="str">
            <v>---</v>
          </cell>
        </row>
        <row r="79">
          <cell r="R79" t="e">
            <v>#N/A</v>
          </cell>
          <cell r="T79" t="str">
            <v>D95</v>
          </cell>
          <cell r="U79" t="str">
            <v>---</v>
          </cell>
          <cell r="V79">
            <v>39</v>
          </cell>
        </row>
        <row r="80">
          <cell r="K80" t="str">
            <v>Note:</v>
          </cell>
          <cell r="R8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pa.gov/watertrain/stream_class/24rt.htm" TargetMode="External" /><Relationship Id="rId2" Type="http://schemas.openxmlformats.org/officeDocument/2006/relationships/hyperlink" Target="mailto:timothy.d.craddock@wv.gov"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nr.state.oh.us/water/pubs/fs_st/stfs21/tabid/4176/Default.aspx" TargetMode="External" /><Relationship Id="rId2" Type="http://schemas.openxmlformats.org/officeDocument/2006/relationships/hyperlink" Target="https://engineering.purdue.edu/~iwla/iwla/2009ParticipantProjects/Assessing%20Stream%20Health.pdf"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20" sqref="B20"/>
    </sheetView>
  </sheetViews>
  <sheetFormatPr defaultColWidth="9.140625" defaultRowHeight="12.75"/>
  <cols>
    <col min="1" max="1" width="1.7109375" style="2" customWidth="1"/>
    <col min="2" max="16384" width="9.140625" style="2" customWidth="1"/>
  </cols>
  <sheetData>
    <row r="1" ht="7.5" customHeight="1"/>
  </sheetData>
  <sheetProtection password="DDF9"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33"/>
  <sheetViews>
    <sheetView zoomScalePageLayoutView="0" workbookViewId="0" topLeftCell="A1">
      <selection activeCell="E3" sqref="E3"/>
    </sheetView>
  </sheetViews>
  <sheetFormatPr defaultColWidth="9.140625" defaultRowHeight="12.75"/>
  <cols>
    <col min="1" max="1" width="2.00390625" style="4" bestFit="1" customWidth="1"/>
    <col min="2" max="2" width="13.28125" style="1" bestFit="1" customWidth="1"/>
    <col min="3" max="3" width="11.7109375" style="1" customWidth="1"/>
    <col min="4" max="4" width="11.7109375" style="3" customWidth="1"/>
    <col min="5" max="8" width="11.7109375" style="1" customWidth="1"/>
    <col min="9" max="9" width="4.7109375" style="3" customWidth="1"/>
    <col min="10" max="16384" width="9.140625" style="1" customWidth="1"/>
  </cols>
  <sheetData>
    <row r="1" spans="1:9" s="8" customFormat="1" ht="12.75">
      <c r="A1" s="5"/>
      <c r="B1" s="37" t="s">
        <v>78</v>
      </c>
      <c r="C1" s="39" t="s">
        <v>76</v>
      </c>
      <c r="D1" s="23" t="s">
        <v>77</v>
      </c>
      <c r="E1" s="41" t="s">
        <v>81</v>
      </c>
      <c r="F1" s="42"/>
      <c r="G1" s="23" t="s">
        <v>75</v>
      </c>
      <c r="H1" s="6" t="s">
        <v>65</v>
      </c>
      <c r="I1" s="7"/>
    </row>
    <row r="2" spans="1:9" s="8" customFormat="1" ht="12.75">
      <c r="A2" s="5"/>
      <c r="B2" s="38"/>
      <c r="C2" s="40"/>
      <c r="D2" s="24"/>
      <c r="E2" s="9" t="s">
        <v>37</v>
      </c>
      <c r="F2" s="10" t="s">
        <v>38</v>
      </c>
      <c r="G2" s="24"/>
      <c r="H2" s="11" t="s">
        <v>82</v>
      </c>
      <c r="I2" s="7"/>
    </row>
    <row r="3" spans="1:9" s="8" customFormat="1" ht="12.75">
      <c r="A3" s="5">
        <v>1</v>
      </c>
      <c r="B3" s="12" t="s">
        <v>73</v>
      </c>
      <c r="C3" s="13" t="s">
        <v>0</v>
      </c>
      <c r="D3" s="10">
        <v>1</v>
      </c>
      <c r="E3" s="14"/>
      <c r="F3" s="9">
        <f aca="true" t="shared" si="0" ref="F3:F8">D3*E3</f>
        <v>0</v>
      </c>
      <c r="G3" s="9" t="e">
        <f>E3/E10*100</f>
        <v>#DIV/0!</v>
      </c>
      <c r="H3" s="9" t="e">
        <f>G3</f>
        <v>#DIV/0!</v>
      </c>
      <c r="I3" s="7"/>
    </row>
    <row r="4" spans="1:9" s="8" customFormat="1" ht="12.75">
      <c r="A4" s="5">
        <v>2</v>
      </c>
      <c r="B4" s="12" t="s">
        <v>31</v>
      </c>
      <c r="C4" s="13" t="s">
        <v>1</v>
      </c>
      <c r="D4" s="10">
        <v>2</v>
      </c>
      <c r="E4" s="14"/>
      <c r="F4" s="9">
        <f t="shared" si="0"/>
        <v>0</v>
      </c>
      <c r="G4" s="9" t="e">
        <f>E4/E10*100</f>
        <v>#DIV/0!</v>
      </c>
      <c r="H4" s="9" t="e">
        <f aca="true" t="shared" si="1" ref="H4:H9">H3+G4</f>
        <v>#DIV/0!</v>
      </c>
      <c r="I4" s="7"/>
    </row>
    <row r="5" spans="1:9" s="8" customFormat="1" ht="12.75" customHeight="1">
      <c r="A5" s="5">
        <v>3</v>
      </c>
      <c r="B5" s="15" t="s">
        <v>67</v>
      </c>
      <c r="C5" s="13" t="s">
        <v>83</v>
      </c>
      <c r="D5" s="10">
        <v>3</v>
      </c>
      <c r="E5" s="14"/>
      <c r="F5" s="9">
        <f t="shared" si="0"/>
        <v>0</v>
      </c>
      <c r="G5" s="9" t="e">
        <f>E5/E10*100</f>
        <v>#DIV/0!</v>
      </c>
      <c r="H5" s="9" t="e">
        <f t="shared" si="1"/>
        <v>#DIV/0!</v>
      </c>
      <c r="I5" s="7"/>
    </row>
    <row r="6" spans="1:9" s="8" customFormat="1" ht="12.75">
      <c r="A6" s="5">
        <v>5</v>
      </c>
      <c r="B6" s="12" t="s">
        <v>34</v>
      </c>
      <c r="C6" s="13" t="s">
        <v>2</v>
      </c>
      <c r="D6" s="10">
        <v>4</v>
      </c>
      <c r="E6" s="14"/>
      <c r="F6" s="9">
        <f t="shared" si="0"/>
        <v>0</v>
      </c>
      <c r="G6" s="9" t="e">
        <f>E6/E10*100</f>
        <v>#DIV/0!</v>
      </c>
      <c r="H6" s="9" t="e">
        <f t="shared" si="1"/>
        <v>#DIV/0!</v>
      </c>
      <c r="I6" s="7"/>
    </row>
    <row r="7" spans="1:9" s="8" customFormat="1" ht="12.75">
      <c r="A7" s="5">
        <v>6</v>
      </c>
      <c r="B7" s="12" t="s">
        <v>35</v>
      </c>
      <c r="C7" s="13" t="s">
        <v>84</v>
      </c>
      <c r="D7" s="10">
        <v>5</v>
      </c>
      <c r="E7" s="14"/>
      <c r="F7" s="9">
        <f t="shared" si="0"/>
        <v>0</v>
      </c>
      <c r="G7" s="9" t="e">
        <f>E7/E10*100</f>
        <v>#DIV/0!</v>
      </c>
      <c r="H7" s="9" t="e">
        <f t="shared" si="1"/>
        <v>#DIV/0!</v>
      </c>
      <c r="I7" s="7"/>
    </row>
    <row r="8" spans="1:9" s="8" customFormat="1" ht="12.75">
      <c r="A8" s="5">
        <v>7</v>
      </c>
      <c r="B8" s="12" t="s">
        <v>28</v>
      </c>
      <c r="C8" s="13" t="s">
        <v>85</v>
      </c>
      <c r="D8" s="10">
        <v>6</v>
      </c>
      <c r="E8" s="14"/>
      <c r="F8" s="9">
        <f t="shared" si="0"/>
        <v>0</v>
      </c>
      <c r="G8" s="9" t="e">
        <f>E8/E10*100</f>
        <v>#DIV/0!</v>
      </c>
      <c r="H8" s="9" t="e">
        <f t="shared" si="1"/>
        <v>#DIV/0!</v>
      </c>
      <c r="I8" s="7"/>
    </row>
    <row r="9" spans="1:9" s="8" customFormat="1" ht="12.75">
      <c r="A9" s="5">
        <v>8</v>
      </c>
      <c r="B9" s="12" t="s">
        <v>74</v>
      </c>
      <c r="C9" s="27" t="s">
        <v>86</v>
      </c>
      <c r="D9" s="28"/>
      <c r="E9" s="14"/>
      <c r="F9" s="10"/>
      <c r="G9" s="9" t="e">
        <f>E9/E10*100</f>
        <v>#DIV/0!</v>
      </c>
      <c r="H9" s="9" t="e">
        <f t="shared" si="1"/>
        <v>#DIV/0!</v>
      </c>
      <c r="I9" s="7"/>
    </row>
    <row r="10" spans="1:9" s="8" customFormat="1" ht="12.75">
      <c r="A10" s="5"/>
      <c r="B10" s="29" t="s">
        <v>72</v>
      </c>
      <c r="C10" s="30"/>
      <c r="D10" s="10" t="s">
        <v>29</v>
      </c>
      <c r="E10" s="9">
        <f>SUM(E3:E9)</f>
        <v>0</v>
      </c>
      <c r="F10" s="9">
        <f>SUM(F3:F8)</f>
        <v>0</v>
      </c>
      <c r="G10" s="33" t="e">
        <f>SUM(G3:G9)</f>
        <v>#DIV/0!</v>
      </c>
      <c r="H10" s="16" t="s">
        <v>41</v>
      </c>
      <c r="I10" s="17"/>
    </row>
    <row r="11" spans="1:9" s="8" customFormat="1" ht="12.75">
      <c r="A11" s="5"/>
      <c r="B11" s="31"/>
      <c r="C11" s="32"/>
      <c r="D11" s="10" t="s">
        <v>39</v>
      </c>
      <c r="E11" s="35" t="e">
        <f>F10/E10</f>
        <v>#DIV/0!</v>
      </c>
      <c r="F11" s="36"/>
      <c r="G11" s="34"/>
      <c r="H11" s="18" t="e">
        <f>SUM(G3:G4)</f>
        <v>#DIV/0!</v>
      </c>
      <c r="I11" s="19"/>
    </row>
    <row r="12" spans="1:9" s="22" customFormat="1" ht="12.75" customHeight="1">
      <c r="A12" s="20"/>
      <c r="B12" s="43"/>
      <c r="C12" s="43"/>
      <c r="D12" s="46" t="s">
        <v>87</v>
      </c>
      <c r="E12" s="44" t="e">
        <f>IF(E11&lt;2.5,"Poor",IF(E11&lt;=3,"Marginal",IF(E11&gt;3,"Good")))</f>
        <v>#DIV/0!</v>
      </c>
      <c r="F12" s="45"/>
      <c r="G12" s="43"/>
      <c r="H12" s="43"/>
      <c r="I12" s="21"/>
    </row>
    <row r="13" ht="12.75"/>
    <row r="14" ht="12.75"/>
    <row r="33" spans="1:9" s="8" customFormat="1" ht="12.75">
      <c r="A33" s="5"/>
      <c r="B33" s="25" t="s">
        <v>71</v>
      </c>
      <c r="C33" s="26"/>
      <c r="D33" s="26"/>
      <c r="E33" s="26"/>
      <c r="F33" s="26"/>
      <c r="G33" s="26"/>
      <c r="H33" s="26"/>
      <c r="I33" s="7"/>
    </row>
  </sheetData>
  <sheetProtection password="DDF9" sheet="1" objects="1" scenarios="1"/>
  <mergeCells count="11">
    <mergeCell ref="E1:F1"/>
    <mergeCell ref="E12:F12"/>
    <mergeCell ref="G1:G2"/>
    <mergeCell ref="B33:H33"/>
    <mergeCell ref="D1:D2"/>
    <mergeCell ref="C9:D9"/>
    <mergeCell ref="B10:C11"/>
    <mergeCell ref="G10:G11"/>
    <mergeCell ref="E11:F11"/>
    <mergeCell ref="B1:B2"/>
    <mergeCell ref="C1:C2"/>
  </mergeCells>
  <hyperlinks>
    <hyperlink ref="B33" r:id="rId1" display="http://www.epa.gov/watertrain/stream_class/24rt.htm"/>
    <hyperlink ref="B10" r:id="rId2" display="timothy.d.craddock@wv.gov"/>
  </hyperlinks>
  <printOptions/>
  <pageMargins left="0.75" right="0.75" top="1" bottom="1" header="0.5" footer="0.5"/>
  <pageSetup horizontalDpi="600" verticalDpi="600" orientation="portrait" r:id="rId6"/>
  <drawing r:id="rId5"/>
  <legacyDrawing r:id="rId4"/>
</worksheet>
</file>

<file path=xl/worksheets/sheet3.xml><?xml version="1.0" encoding="utf-8"?>
<worksheet xmlns="http://schemas.openxmlformats.org/spreadsheetml/2006/main" xmlns:r="http://schemas.openxmlformats.org/officeDocument/2006/relationships">
  <dimension ref="A1:M56"/>
  <sheetViews>
    <sheetView zoomScalePageLayoutView="0" workbookViewId="0" topLeftCell="A1">
      <selection activeCell="F4" sqref="F4"/>
    </sheetView>
  </sheetViews>
  <sheetFormatPr defaultColWidth="9.140625" defaultRowHeight="12.75"/>
  <cols>
    <col min="1" max="1" width="2.7109375" style="17" bestFit="1" customWidth="1"/>
    <col min="2" max="2" width="15.00390625" style="58" bestFit="1" customWidth="1"/>
    <col min="3" max="4" width="6.7109375" style="17" customWidth="1"/>
    <col min="5" max="5" width="12.7109375" style="99" bestFit="1" customWidth="1"/>
    <col min="6" max="8" width="8.7109375" style="100" customWidth="1"/>
    <col min="9" max="9" width="8.7109375" style="101" customWidth="1"/>
    <col min="10" max="11" width="8.7109375" style="58" customWidth="1"/>
    <col min="12" max="12" width="8.7109375" style="17" customWidth="1"/>
    <col min="13" max="13" width="8.7109375" style="58" customWidth="1"/>
    <col min="14" max="16384" width="9.140625" style="58" customWidth="1"/>
  </cols>
  <sheetData>
    <row r="1" spans="1:13" ht="7.5" customHeight="1">
      <c r="A1" s="53"/>
      <c r="B1" s="54"/>
      <c r="C1" s="53"/>
      <c r="D1" s="53"/>
      <c r="E1" s="55"/>
      <c r="F1" s="56"/>
      <c r="G1" s="56"/>
      <c r="H1" s="56"/>
      <c r="I1" s="57"/>
      <c r="J1" s="54"/>
      <c r="K1" s="54"/>
      <c r="M1" s="54"/>
    </row>
    <row r="2" spans="1:13" ht="12.75" customHeight="1">
      <c r="A2" s="53"/>
      <c r="B2" s="59" t="s">
        <v>4</v>
      </c>
      <c r="C2" s="60" t="s">
        <v>69</v>
      </c>
      <c r="D2" s="61" t="s">
        <v>68</v>
      </c>
      <c r="E2" s="62" t="s">
        <v>5</v>
      </c>
      <c r="F2" s="63" t="s">
        <v>37</v>
      </c>
      <c r="G2" s="63"/>
      <c r="H2" s="63"/>
      <c r="I2" s="64" t="s">
        <v>38</v>
      </c>
      <c r="J2" s="65" t="s">
        <v>42</v>
      </c>
      <c r="K2" s="59" t="s">
        <v>40</v>
      </c>
      <c r="L2" s="66" t="s">
        <v>65</v>
      </c>
      <c r="M2" s="67" t="s">
        <v>43</v>
      </c>
    </row>
    <row r="3" spans="1:13" ht="11.25">
      <c r="A3" s="53"/>
      <c r="B3" s="59"/>
      <c r="C3" s="68"/>
      <c r="D3" s="69"/>
      <c r="E3" s="62"/>
      <c r="F3" s="70" t="s">
        <v>6</v>
      </c>
      <c r="G3" s="70" t="s">
        <v>7</v>
      </c>
      <c r="H3" s="70" t="s">
        <v>8</v>
      </c>
      <c r="I3" s="64"/>
      <c r="J3" s="65"/>
      <c r="K3" s="59"/>
      <c r="L3" s="71" t="s">
        <v>66</v>
      </c>
      <c r="M3" s="72"/>
    </row>
    <row r="4" spans="1:13" ht="11.25">
      <c r="A4" s="73">
        <v>1</v>
      </c>
      <c r="B4" s="74" t="s">
        <v>80</v>
      </c>
      <c r="C4" s="75">
        <v>0</v>
      </c>
      <c r="D4" s="75">
        <v>0</v>
      </c>
      <c r="E4" s="76" t="s">
        <v>9</v>
      </c>
      <c r="F4" s="77"/>
      <c r="G4" s="77"/>
      <c r="H4" s="77"/>
      <c r="I4" s="75">
        <f aca="true" t="shared" si="0" ref="I4:I23">SUM(F4:H4)*C4</f>
        <v>0</v>
      </c>
      <c r="J4" s="78"/>
      <c r="K4" s="79" t="e">
        <f>SUM(F4:H4)/I25*100</f>
        <v>#DIV/0!</v>
      </c>
      <c r="L4" s="79" t="e">
        <f>K4</f>
        <v>#DIV/0!</v>
      </c>
      <c r="M4" s="80"/>
    </row>
    <row r="5" spans="1:13" ht="11.25">
      <c r="A5" s="73">
        <v>2</v>
      </c>
      <c r="B5" s="81" t="s">
        <v>44</v>
      </c>
      <c r="C5" s="75">
        <v>0.4</v>
      </c>
      <c r="D5" s="75">
        <v>0.09</v>
      </c>
      <c r="E5" s="76" t="s">
        <v>10</v>
      </c>
      <c r="F5" s="77"/>
      <c r="G5" s="77"/>
      <c r="H5" s="77"/>
      <c r="I5" s="75">
        <f t="shared" si="0"/>
        <v>0</v>
      </c>
      <c r="J5" s="82"/>
      <c r="K5" s="79" t="e">
        <f>SUM(F5:H5)/I25*100</f>
        <v>#DIV/0!</v>
      </c>
      <c r="L5" s="79" t="e">
        <f>L4+K5</f>
        <v>#DIV/0!</v>
      </c>
      <c r="M5" s="80"/>
    </row>
    <row r="6" spans="1:13" ht="11.25">
      <c r="A6" s="73">
        <v>3</v>
      </c>
      <c r="B6" s="81" t="s">
        <v>45</v>
      </c>
      <c r="C6" s="75">
        <v>0.6</v>
      </c>
      <c r="D6" s="75">
        <v>0.18</v>
      </c>
      <c r="E6" s="76" t="s">
        <v>11</v>
      </c>
      <c r="F6" s="77"/>
      <c r="G6" s="77"/>
      <c r="H6" s="77"/>
      <c r="I6" s="75">
        <f t="shared" si="0"/>
        <v>0</v>
      </c>
      <c r="J6" s="78"/>
      <c r="K6" s="79" t="e">
        <f>SUM(F6:H6)/I25*100</f>
        <v>#DIV/0!</v>
      </c>
      <c r="L6" s="79" t="e">
        <f aca="true" t="shared" si="1" ref="L6:L23">L5+K6</f>
        <v>#DIV/0!</v>
      </c>
      <c r="M6" s="80"/>
    </row>
    <row r="7" spans="1:13" ht="11.25">
      <c r="A7" s="73">
        <v>4</v>
      </c>
      <c r="B7" s="81" t="s">
        <v>46</v>
      </c>
      <c r="C7" s="75">
        <v>0.8</v>
      </c>
      <c r="D7" s="75">
        <v>0.38</v>
      </c>
      <c r="E7" s="76" t="s">
        <v>12</v>
      </c>
      <c r="F7" s="77"/>
      <c r="G7" s="77"/>
      <c r="H7" s="77"/>
      <c r="I7" s="75">
        <f t="shared" si="0"/>
        <v>0</v>
      </c>
      <c r="J7" s="82"/>
      <c r="K7" s="79" t="e">
        <f>SUM(F7:H7)/I25*100</f>
        <v>#DIV/0!</v>
      </c>
      <c r="L7" s="79" t="e">
        <f t="shared" si="1"/>
        <v>#DIV/0!</v>
      </c>
      <c r="M7" s="80"/>
    </row>
    <row r="8" spans="1:13" ht="11.25">
      <c r="A8" s="73">
        <v>5</v>
      </c>
      <c r="B8" s="74" t="s">
        <v>47</v>
      </c>
      <c r="C8" s="75">
        <v>1</v>
      </c>
      <c r="D8" s="75">
        <v>0.75</v>
      </c>
      <c r="E8" s="76" t="s">
        <v>13</v>
      </c>
      <c r="F8" s="77"/>
      <c r="G8" s="77"/>
      <c r="H8" s="77"/>
      <c r="I8" s="75">
        <f t="shared" si="0"/>
        <v>0</v>
      </c>
      <c r="J8" s="78"/>
      <c r="K8" s="79" t="e">
        <f>SUM(F8:H8)/I25*100</f>
        <v>#DIV/0!</v>
      </c>
      <c r="L8" s="79" t="e">
        <f t="shared" si="1"/>
        <v>#DIV/0!</v>
      </c>
      <c r="M8" s="80"/>
    </row>
    <row r="9" spans="1:13" ht="11.25">
      <c r="A9" s="73">
        <v>6</v>
      </c>
      <c r="B9" s="81" t="s">
        <v>48</v>
      </c>
      <c r="C9" s="75">
        <v>1.2</v>
      </c>
      <c r="D9" s="75">
        <v>1.5</v>
      </c>
      <c r="E9" s="76" t="s">
        <v>14</v>
      </c>
      <c r="F9" s="77"/>
      <c r="G9" s="77"/>
      <c r="H9" s="77"/>
      <c r="I9" s="75">
        <f t="shared" si="0"/>
        <v>0</v>
      </c>
      <c r="J9" s="82"/>
      <c r="K9" s="79" t="e">
        <f>SUM(F9:H9)/I25*100</f>
        <v>#DIV/0!</v>
      </c>
      <c r="L9" s="79" t="e">
        <f t="shared" si="1"/>
        <v>#DIV/0!</v>
      </c>
      <c r="M9" s="80"/>
    </row>
    <row r="10" spans="1:13" ht="11.25">
      <c r="A10" s="73">
        <v>7</v>
      </c>
      <c r="B10" s="81" t="s">
        <v>49</v>
      </c>
      <c r="C10" s="75">
        <v>1.6</v>
      </c>
      <c r="D10" s="75">
        <v>3</v>
      </c>
      <c r="E10" s="76" t="s">
        <v>15</v>
      </c>
      <c r="F10" s="77"/>
      <c r="G10" s="77"/>
      <c r="H10" s="77"/>
      <c r="I10" s="75">
        <f t="shared" si="0"/>
        <v>0</v>
      </c>
      <c r="J10" s="78"/>
      <c r="K10" s="79" t="e">
        <f>SUM(F10:H10)/I25*100</f>
        <v>#DIV/0!</v>
      </c>
      <c r="L10" s="79" t="e">
        <f t="shared" si="1"/>
        <v>#DIV/0!</v>
      </c>
      <c r="M10" s="80"/>
    </row>
    <row r="11" spans="1:13" ht="11.25">
      <c r="A11" s="73">
        <v>8</v>
      </c>
      <c r="B11" s="74" t="s">
        <v>50</v>
      </c>
      <c r="C11" s="75">
        <v>2</v>
      </c>
      <c r="D11" s="75">
        <v>6.5</v>
      </c>
      <c r="E11" s="76" t="s">
        <v>16</v>
      </c>
      <c r="F11" s="77"/>
      <c r="G11" s="77"/>
      <c r="H11" s="77"/>
      <c r="I11" s="75">
        <f t="shared" si="0"/>
        <v>0</v>
      </c>
      <c r="J11" s="82"/>
      <c r="K11" s="79" t="e">
        <f>SUM(F11:H11)/I25*100</f>
        <v>#DIV/0!</v>
      </c>
      <c r="L11" s="79" t="e">
        <f t="shared" si="1"/>
        <v>#DIV/0!</v>
      </c>
      <c r="M11" s="80"/>
    </row>
    <row r="12" spans="1:13" ht="11.25">
      <c r="A12" s="73">
        <v>9</v>
      </c>
      <c r="B12" s="81" t="s">
        <v>51</v>
      </c>
      <c r="C12" s="75">
        <v>2.8</v>
      </c>
      <c r="D12" s="75">
        <v>12.5</v>
      </c>
      <c r="E12" s="76" t="s">
        <v>17</v>
      </c>
      <c r="F12" s="77"/>
      <c r="G12" s="77"/>
      <c r="H12" s="77"/>
      <c r="I12" s="75">
        <f t="shared" si="0"/>
        <v>0</v>
      </c>
      <c r="J12" s="78"/>
      <c r="K12" s="79" t="e">
        <f>SUM(F12:H12)/I25*100</f>
        <v>#DIV/0!</v>
      </c>
      <c r="L12" s="79" t="e">
        <f t="shared" si="1"/>
        <v>#DIV/0!</v>
      </c>
      <c r="M12" s="80"/>
    </row>
    <row r="13" spans="1:13" ht="11.25">
      <c r="A13" s="73">
        <v>10</v>
      </c>
      <c r="B13" s="74" t="s">
        <v>53</v>
      </c>
      <c r="C13" s="75">
        <v>3</v>
      </c>
      <c r="D13" s="75">
        <v>24.5</v>
      </c>
      <c r="E13" s="76" t="s">
        <v>18</v>
      </c>
      <c r="F13" s="77"/>
      <c r="G13" s="77"/>
      <c r="H13" s="77"/>
      <c r="I13" s="75">
        <f t="shared" si="0"/>
        <v>0</v>
      </c>
      <c r="J13" s="82"/>
      <c r="K13" s="79" t="e">
        <f>SUM(F13:H13)/I25*100</f>
        <v>#DIV/0!</v>
      </c>
      <c r="L13" s="79" t="e">
        <f t="shared" si="1"/>
        <v>#DIV/0!</v>
      </c>
      <c r="M13" s="80"/>
    </row>
    <row r="14" spans="1:13" ht="11.25">
      <c r="A14" s="73">
        <v>11</v>
      </c>
      <c r="B14" s="81" t="s">
        <v>52</v>
      </c>
      <c r="C14" s="75">
        <v>3.4</v>
      </c>
      <c r="D14" s="75">
        <v>48.5</v>
      </c>
      <c r="E14" s="76" t="s">
        <v>19</v>
      </c>
      <c r="F14" s="77"/>
      <c r="G14" s="77"/>
      <c r="H14" s="77"/>
      <c r="I14" s="75">
        <f t="shared" si="0"/>
        <v>0</v>
      </c>
      <c r="J14" s="78"/>
      <c r="K14" s="79" t="e">
        <f>SUM(F14:H14)/I25*100</f>
        <v>#DIV/0!</v>
      </c>
      <c r="L14" s="79" t="e">
        <f t="shared" si="1"/>
        <v>#DIV/0!</v>
      </c>
      <c r="M14" s="80"/>
    </row>
    <row r="15" spans="1:13" ht="11.25">
      <c r="A15" s="73">
        <v>12</v>
      </c>
      <c r="B15" s="81" t="s">
        <v>54</v>
      </c>
      <c r="C15" s="75">
        <v>3.8</v>
      </c>
      <c r="D15" s="75">
        <v>77.5</v>
      </c>
      <c r="E15" s="76" t="s">
        <v>20</v>
      </c>
      <c r="F15" s="77"/>
      <c r="G15" s="77"/>
      <c r="H15" s="77"/>
      <c r="I15" s="75">
        <f t="shared" si="0"/>
        <v>0</v>
      </c>
      <c r="J15" s="82"/>
      <c r="K15" s="79" t="e">
        <f>SUM(F15:H15)/I25*100</f>
        <v>#DIV/0!</v>
      </c>
      <c r="L15" s="79" t="e">
        <f t="shared" si="1"/>
        <v>#DIV/0!</v>
      </c>
      <c r="M15" s="80"/>
    </row>
    <row r="16" spans="1:13" ht="11.25">
      <c r="A16" s="73">
        <v>13</v>
      </c>
      <c r="B16" s="74" t="s">
        <v>55</v>
      </c>
      <c r="C16" s="75">
        <v>4</v>
      </c>
      <c r="D16" s="75">
        <v>109.5</v>
      </c>
      <c r="E16" s="76" t="s">
        <v>21</v>
      </c>
      <c r="F16" s="77"/>
      <c r="G16" s="77"/>
      <c r="H16" s="77"/>
      <c r="I16" s="75">
        <f t="shared" si="0"/>
        <v>0</v>
      </c>
      <c r="J16" s="78"/>
      <c r="K16" s="79" t="e">
        <f>SUM(F16:H16)/I25*100</f>
        <v>#DIV/0!</v>
      </c>
      <c r="L16" s="79" t="e">
        <f t="shared" si="1"/>
        <v>#DIV/0!</v>
      </c>
      <c r="M16" s="80"/>
    </row>
    <row r="17" spans="1:13" ht="11.25">
      <c r="A17" s="73">
        <v>14</v>
      </c>
      <c r="B17" s="81" t="s">
        <v>56</v>
      </c>
      <c r="C17" s="75">
        <v>4.2</v>
      </c>
      <c r="D17" s="75">
        <v>154.5</v>
      </c>
      <c r="E17" s="76" t="s">
        <v>22</v>
      </c>
      <c r="F17" s="77"/>
      <c r="G17" s="77"/>
      <c r="H17" s="77"/>
      <c r="I17" s="75">
        <f t="shared" si="0"/>
        <v>0</v>
      </c>
      <c r="J17" s="82"/>
      <c r="K17" s="79" t="e">
        <f>SUM(F17:H17)/I25*100</f>
        <v>#DIV/0!</v>
      </c>
      <c r="L17" s="79" t="e">
        <f t="shared" si="1"/>
        <v>#DIV/0!</v>
      </c>
      <c r="M17" s="80"/>
    </row>
    <row r="18" spans="1:13" ht="11.25">
      <c r="A18" s="73">
        <v>15</v>
      </c>
      <c r="B18" s="81" t="s">
        <v>57</v>
      </c>
      <c r="C18" s="75">
        <v>4.5</v>
      </c>
      <c r="D18" s="75">
        <v>218</v>
      </c>
      <c r="E18" s="76" t="s">
        <v>23</v>
      </c>
      <c r="F18" s="77"/>
      <c r="G18" s="77"/>
      <c r="H18" s="77"/>
      <c r="I18" s="75">
        <f t="shared" si="0"/>
        <v>0</v>
      </c>
      <c r="J18" s="78"/>
      <c r="K18" s="79" t="e">
        <f>SUM(F18:H18)/I25*100</f>
        <v>#DIV/0!</v>
      </c>
      <c r="L18" s="79" t="e">
        <f t="shared" si="1"/>
        <v>#DIV/0!</v>
      </c>
      <c r="M18" s="80"/>
    </row>
    <row r="19" spans="1:13" ht="11.25">
      <c r="A19" s="73">
        <v>16</v>
      </c>
      <c r="B19" s="81" t="s">
        <v>58</v>
      </c>
      <c r="C19" s="75">
        <v>4.8</v>
      </c>
      <c r="D19" s="75">
        <v>384</v>
      </c>
      <c r="E19" s="76" t="s">
        <v>24</v>
      </c>
      <c r="F19" s="77"/>
      <c r="G19" s="77"/>
      <c r="H19" s="77"/>
      <c r="I19" s="75">
        <f t="shared" si="0"/>
        <v>0</v>
      </c>
      <c r="J19" s="82"/>
      <c r="K19" s="79" t="e">
        <f>SUM(F19:H19)/I25*100</f>
        <v>#DIV/0!</v>
      </c>
      <c r="L19" s="79" t="e">
        <f t="shared" si="1"/>
        <v>#DIV/0!</v>
      </c>
      <c r="M19" s="80"/>
    </row>
    <row r="20" spans="1:13" ht="11.25">
      <c r="A20" s="73">
        <v>17</v>
      </c>
      <c r="B20" s="74" t="s">
        <v>59</v>
      </c>
      <c r="C20" s="75">
        <v>5</v>
      </c>
      <c r="D20" s="75">
        <v>768.5</v>
      </c>
      <c r="E20" s="76" t="s">
        <v>25</v>
      </c>
      <c r="F20" s="77"/>
      <c r="G20" s="77"/>
      <c r="H20" s="77"/>
      <c r="I20" s="75">
        <f t="shared" si="0"/>
        <v>0</v>
      </c>
      <c r="J20" s="78"/>
      <c r="K20" s="79" t="e">
        <f>SUM(F20:H20)/I25*100</f>
        <v>#DIV/0!</v>
      </c>
      <c r="L20" s="79" t="e">
        <f t="shared" si="1"/>
        <v>#DIV/0!</v>
      </c>
      <c r="M20" s="80"/>
    </row>
    <row r="21" spans="1:13" ht="11.25">
      <c r="A21" s="73">
        <v>18</v>
      </c>
      <c r="B21" s="81" t="s">
        <v>60</v>
      </c>
      <c r="C21" s="75">
        <v>5.4</v>
      </c>
      <c r="D21" s="75">
        <v>1536.5</v>
      </c>
      <c r="E21" s="76" t="s">
        <v>26</v>
      </c>
      <c r="F21" s="77"/>
      <c r="G21" s="77"/>
      <c r="H21" s="77"/>
      <c r="I21" s="75">
        <f t="shared" si="0"/>
        <v>0</v>
      </c>
      <c r="J21" s="82"/>
      <c r="K21" s="79" t="e">
        <f>SUM(F21:H21)/I25*100</f>
        <v>#DIV/0!</v>
      </c>
      <c r="L21" s="79" t="e">
        <f t="shared" si="1"/>
        <v>#DIV/0!</v>
      </c>
      <c r="M21" s="80"/>
    </row>
    <row r="22" spans="1:13" ht="11.25">
      <c r="A22" s="73">
        <v>19</v>
      </c>
      <c r="B22" s="81" t="s">
        <v>61</v>
      </c>
      <c r="C22" s="75">
        <v>5.8</v>
      </c>
      <c r="D22" s="75">
        <v>2048</v>
      </c>
      <c r="E22" s="76" t="s">
        <v>27</v>
      </c>
      <c r="F22" s="77"/>
      <c r="G22" s="77"/>
      <c r="H22" s="77"/>
      <c r="I22" s="75">
        <f t="shared" si="0"/>
        <v>0</v>
      </c>
      <c r="J22" s="78"/>
      <c r="K22" s="79" t="e">
        <f>SUM(F22:H22)/I25*100</f>
        <v>#DIV/0!</v>
      </c>
      <c r="L22" s="79" t="e">
        <f t="shared" si="1"/>
        <v>#DIV/0!</v>
      </c>
      <c r="M22" s="80"/>
    </row>
    <row r="23" spans="1:13" ht="11.25">
      <c r="A23" s="73">
        <v>20</v>
      </c>
      <c r="B23" s="74" t="s">
        <v>62</v>
      </c>
      <c r="C23" s="75">
        <v>6</v>
      </c>
      <c r="D23" s="75"/>
      <c r="E23" s="76"/>
      <c r="F23" s="77"/>
      <c r="G23" s="77"/>
      <c r="H23" s="77"/>
      <c r="I23" s="75">
        <f t="shared" si="0"/>
        <v>0</v>
      </c>
      <c r="J23" s="82"/>
      <c r="K23" s="79" t="e">
        <f>SUM(F23:H23)/I25*100</f>
        <v>#DIV/0!</v>
      </c>
      <c r="L23" s="79" t="e">
        <f t="shared" si="1"/>
        <v>#DIV/0!</v>
      </c>
      <c r="M23" s="80"/>
    </row>
    <row r="24" spans="1:13" ht="11.25">
      <c r="A24" s="73">
        <v>21</v>
      </c>
      <c r="B24" s="83" t="s">
        <v>63</v>
      </c>
      <c r="C24" s="84"/>
      <c r="D24" s="84"/>
      <c r="E24" s="76"/>
      <c r="F24" s="77"/>
      <c r="G24" s="77"/>
      <c r="H24" s="77"/>
      <c r="I24" s="75">
        <f>SUM(I4:I23)</f>
        <v>0</v>
      </c>
      <c r="J24" s="78"/>
      <c r="K24" s="85" t="s">
        <v>39</v>
      </c>
      <c r="L24" s="67" t="s">
        <v>3</v>
      </c>
      <c r="M24" s="84" t="s">
        <v>41</v>
      </c>
    </row>
    <row r="25" spans="1:13" ht="12.75" customHeight="1">
      <c r="A25" s="53"/>
      <c r="B25" s="106" t="s">
        <v>89</v>
      </c>
      <c r="C25" s="107" t="e">
        <f>IF(K25&lt;2,"Poor",IF(K25&lt;=3,"Marginal",IF(K25&lt;=3.5,"Good",IF(K25&gt;3.5,"Excellent"))))</f>
        <v>#DIV/0!</v>
      </c>
      <c r="D25" s="108"/>
      <c r="E25" s="105" t="s">
        <v>88</v>
      </c>
      <c r="F25" s="86" t="e">
        <f>SUM(F4:F24)/I25*100</f>
        <v>#DIV/0!</v>
      </c>
      <c r="G25" s="86" t="e">
        <f>SUM(G4:G24)/I25*100</f>
        <v>#DIV/0!</v>
      </c>
      <c r="H25" s="86" t="e">
        <f>SUM(H4:H24)/I25*100</f>
        <v>#DIV/0!</v>
      </c>
      <c r="I25" s="86">
        <f>SUM(F4:H24)</f>
        <v>0</v>
      </c>
      <c r="J25" s="82"/>
      <c r="K25" s="87" t="e">
        <f>I24/I25+F24/F25</f>
        <v>#DIV/0!</v>
      </c>
      <c r="L25" s="72"/>
      <c r="M25" s="70" t="e">
        <f>SUM(F29:G29)</f>
        <v>#DIV/0!</v>
      </c>
    </row>
    <row r="26" spans="1:13" ht="11.25">
      <c r="A26" s="53"/>
      <c r="B26" s="47" t="s">
        <v>79</v>
      </c>
      <c r="C26" s="48"/>
      <c r="D26" s="48"/>
      <c r="E26" s="48"/>
      <c r="F26" s="88" t="s">
        <v>64</v>
      </c>
      <c r="G26" s="88"/>
      <c r="H26" s="88"/>
      <c r="I26" s="88"/>
      <c r="J26" s="88"/>
      <c r="K26" s="88"/>
      <c r="L26" s="88"/>
      <c r="M26" s="88"/>
    </row>
    <row r="27" spans="1:13" ht="11.25">
      <c r="A27" s="53"/>
      <c r="B27" s="49"/>
      <c r="C27" s="50"/>
      <c r="D27" s="50"/>
      <c r="E27" s="50"/>
      <c r="F27" s="89" t="s">
        <v>30</v>
      </c>
      <c r="G27" s="89" t="s">
        <v>31</v>
      </c>
      <c r="H27" s="90" t="s">
        <v>32</v>
      </c>
      <c r="I27" s="91" t="s">
        <v>33</v>
      </c>
      <c r="J27" s="59" t="s">
        <v>34</v>
      </c>
      <c r="K27" s="59" t="s">
        <v>35</v>
      </c>
      <c r="L27" s="59" t="s">
        <v>28</v>
      </c>
      <c r="M27" s="59" t="s">
        <v>36</v>
      </c>
    </row>
    <row r="28" spans="1:13" ht="11.25">
      <c r="A28" s="53"/>
      <c r="B28" s="49"/>
      <c r="C28" s="50"/>
      <c r="D28" s="50"/>
      <c r="E28" s="50"/>
      <c r="F28" s="89"/>
      <c r="G28" s="89"/>
      <c r="H28" s="92" t="s">
        <v>67</v>
      </c>
      <c r="I28" s="93" t="s">
        <v>67</v>
      </c>
      <c r="J28" s="59"/>
      <c r="K28" s="59"/>
      <c r="L28" s="59"/>
      <c r="M28" s="59"/>
    </row>
    <row r="29" spans="1:13" ht="11.25">
      <c r="A29" s="53"/>
      <c r="B29" s="49"/>
      <c r="C29" s="50"/>
      <c r="D29" s="50"/>
      <c r="E29" s="50"/>
      <c r="F29" s="70" t="e">
        <f>SUM(F4:H4)/I25*100</f>
        <v>#DIV/0!</v>
      </c>
      <c r="G29" s="70" t="e">
        <f>SUM(F5:H9)/I25*100</f>
        <v>#DIV/0!</v>
      </c>
      <c r="H29" s="70" t="e">
        <f>SUM(F10:H12)/I25*100</f>
        <v>#DIV/0!</v>
      </c>
      <c r="I29" s="70" t="e">
        <f>SUM(F13:H14)/I25*100</f>
        <v>#DIV/0!</v>
      </c>
      <c r="J29" s="70" t="e">
        <f>SUM(F15:H18)/I25*100</f>
        <v>#DIV/0!</v>
      </c>
      <c r="K29" s="70" t="e">
        <f>SUM(F19:H21)/I25*100</f>
        <v>#DIV/0!</v>
      </c>
      <c r="L29" s="70" t="e">
        <f>SUM(F23:H23)/I25*100</f>
        <v>#DIV/0!</v>
      </c>
      <c r="M29" s="70" t="e">
        <f>SUM(F24:H24)/I25*100</f>
        <v>#DIV/0!</v>
      </c>
    </row>
    <row r="30" spans="2:13" ht="11.25">
      <c r="B30" s="51"/>
      <c r="C30" s="52"/>
      <c r="D30" s="52"/>
      <c r="E30" s="52"/>
      <c r="F30" s="94"/>
      <c r="G30" s="94"/>
      <c r="H30" s="94"/>
      <c r="I30" s="95"/>
      <c r="J30" s="96"/>
      <c r="K30" s="96"/>
      <c r="L30" s="97"/>
      <c r="M30" s="98"/>
    </row>
    <row r="55" ht="4.5" customHeight="1"/>
    <row r="56" spans="1:13" s="104" customFormat="1" ht="11.25">
      <c r="A56" s="102"/>
      <c r="B56" s="103" t="s">
        <v>70</v>
      </c>
      <c r="C56" s="103"/>
      <c r="D56" s="103"/>
      <c r="E56" s="103"/>
      <c r="F56" s="103"/>
      <c r="G56" s="103"/>
      <c r="H56" s="103"/>
      <c r="I56" s="103"/>
      <c r="J56" s="103"/>
      <c r="K56" s="103"/>
      <c r="L56" s="103"/>
      <c r="M56" s="103"/>
    </row>
  </sheetData>
  <sheetProtection password="DDF9" sheet="1" objects="1" scenarios="1"/>
  <mergeCells count="41">
    <mergeCell ref="M2:M3"/>
    <mergeCell ref="M4:M5"/>
    <mergeCell ref="M6:M7"/>
    <mergeCell ref="M8:M9"/>
    <mergeCell ref="J12:J13"/>
    <mergeCell ref="C25:D25"/>
    <mergeCell ref="B2:B3"/>
    <mergeCell ref="I2:I3"/>
    <mergeCell ref="J2:J3"/>
    <mergeCell ref="K2:K3"/>
    <mergeCell ref="D2:D3"/>
    <mergeCell ref="F2:H2"/>
    <mergeCell ref="E2:E3"/>
    <mergeCell ref="C2:C3"/>
    <mergeCell ref="J4:J5"/>
    <mergeCell ref="B56:M56"/>
    <mergeCell ref="J16:J17"/>
    <mergeCell ref="J18:J19"/>
    <mergeCell ref="J20:J21"/>
    <mergeCell ref="L24:L25"/>
    <mergeCell ref="M10:M11"/>
    <mergeCell ref="M12:M13"/>
    <mergeCell ref="M27:M28"/>
    <mergeCell ref="J22:J23"/>
    <mergeCell ref="K27:K28"/>
    <mergeCell ref="M18:M19"/>
    <mergeCell ref="B26:E30"/>
    <mergeCell ref="F27:F28"/>
    <mergeCell ref="G27:G28"/>
    <mergeCell ref="J24:J25"/>
    <mergeCell ref="F26:M26"/>
    <mergeCell ref="M14:M15"/>
    <mergeCell ref="J6:J7"/>
    <mergeCell ref="J8:J9"/>
    <mergeCell ref="J10:J11"/>
    <mergeCell ref="J14:J15"/>
    <mergeCell ref="J27:J28"/>
    <mergeCell ref="M20:M21"/>
    <mergeCell ref="L27:L28"/>
    <mergeCell ref="M16:M17"/>
    <mergeCell ref="M22:M23"/>
  </mergeCells>
  <hyperlinks>
    <hyperlink ref="B24" r:id="rId1" display=" Woody debris "/>
    <hyperlink ref="B56:M56" r:id="rId2" display="Assessing the health of a stream (a review of basic phyiscal conditions)"/>
  </hyperlinks>
  <printOptions/>
  <pageMargins left="0.75" right="0.75" top="1" bottom="1" header="0.5" footer="0.5"/>
  <pageSetup horizontalDpi="600" verticalDpi="600" orientation="portrait"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Craddock</dc:creator>
  <cp:keywords/>
  <dc:description/>
  <cp:lastModifiedBy>tcraddock</cp:lastModifiedBy>
  <cp:lastPrinted>2005-08-30T17:55:38Z</cp:lastPrinted>
  <dcterms:created xsi:type="dcterms:W3CDTF">2001-09-08T14:19:04Z</dcterms:created>
  <dcterms:modified xsi:type="dcterms:W3CDTF">2011-09-15T20:55:56Z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display_urn:schemas-microsoft-com:office:office#Editor">
    <vt:lpwstr>Craddock, Tim</vt:lpwstr>
  </property>
  <property fmtid="{D5CDD505-2E9C-101B-9397-08002B2CF9AE}" pid="5" name="display_urn:schemas-microsoft-com:office:office#Author">
    <vt:lpwstr>Craddock, Tim</vt:lpwstr>
  </property>
</Properties>
</file>