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9480" activeTab="0"/>
  </bookViews>
  <sheets>
    <sheet name="Inputs" sheetId="1" r:id="rId1"/>
    <sheet name="Summary" sheetId="2" r:id="rId2"/>
    <sheet name="Crushnscreen" sheetId="3" r:id="rId3"/>
    <sheet name="Transfer Points" sheetId="4" r:id="rId4"/>
    <sheet name="Stockpiles" sheetId="5" r:id="rId5"/>
    <sheet name="Unpaved Haulroads" sheetId="6" r:id="rId6"/>
    <sheet name="Paved Haulroads" sheetId="7" r:id="rId7"/>
  </sheets>
  <definedNames>
    <definedName name="_Fill" hidden="1">'Inputs'!$C$149:$C$152</definedName>
    <definedName name="_Order1" hidden="1">255</definedName>
    <definedName name="_Order2" hidden="1">255</definedName>
    <definedName name="_xlnm.Print_Area" localSheetId="2">'Crushnscreen'!$B$4:$L$80</definedName>
    <definedName name="_xlnm.Print_Area" localSheetId="0">'Inputs'!$B$10:$O$200</definedName>
    <definedName name="_xlnm.Print_Area" localSheetId="6">'Paved Haulroads'!$B$4:$L$50</definedName>
    <definedName name="_xlnm.Print_Area" localSheetId="4">'Stockpiles'!$B$4:$L$54</definedName>
    <definedName name="_xlnm.Print_Area" localSheetId="1">'Summary'!$B$4:$H$67</definedName>
    <definedName name="_xlnm.Print_Area" localSheetId="3">'Transfer Points'!$B$4:$L$122</definedName>
    <definedName name="_xlnm.Print_Area" localSheetId="5">'Unpaved Haulroads'!$B$4:$L$51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<sst xmlns="http://schemas.openxmlformats.org/spreadsheetml/2006/main" count="511" uniqueCount="217">
  <si>
    <t>calculation methods will provide an adequate estimate of facility emissions from point sources and fugitive</t>
  </si>
  <si>
    <t xml:space="preserve">emission sources.  However, where source (facility) specific tests are available, such information is </t>
  </si>
  <si>
    <t xml:space="preserve">preferable.  Other emission factors may be acceptable provided documentation as to accuracy and </t>
  </si>
  <si>
    <t>appropriateness are provided by the applicant.</t>
  </si>
  <si>
    <t>Completely fill out the following INPUTS pages with all requested facility specific information.</t>
  </si>
  <si>
    <t xml:space="preserve">INPUTS  </t>
  </si>
  <si>
    <t>Page 1</t>
  </si>
  <si>
    <t xml:space="preserve">  Include all information for each emission source and </t>
  </si>
  <si>
    <t>Name of applicant:</t>
  </si>
  <si>
    <t xml:space="preserve">  transfer point as listed in the permit application.</t>
  </si>
  <si>
    <t>Name of plant:</t>
  </si>
  <si>
    <t>1.  CRUSHING AND SCREENING  (including all primary and secondary crushers and screens)</t>
  </si>
  <si>
    <t>Control</t>
  </si>
  <si>
    <t xml:space="preserve">Control </t>
  </si>
  <si>
    <t>Device</t>
  </si>
  <si>
    <t>Efficiency</t>
  </si>
  <si>
    <t>ID Number</t>
  </si>
  <si>
    <t>%</t>
  </si>
  <si>
    <t>2.  TRANSFER POINTS (including all conveyor transfer points, equipment transfer points etc.)</t>
  </si>
  <si>
    <t>PM</t>
  </si>
  <si>
    <t>PM-10</t>
  </si>
  <si>
    <t>k =</t>
  </si>
  <si>
    <t xml:space="preserve">  Particle Size Multiplier (dimensionless)</t>
  </si>
  <si>
    <t xml:space="preserve">U = </t>
  </si>
  <si>
    <t xml:space="preserve">  Mean Wind Speed (mph)</t>
  </si>
  <si>
    <t>Transfer</t>
  </si>
  <si>
    <t>Transfer Point Description</t>
  </si>
  <si>
    <t xml:space="preserve">Material </t>
  </si>
  <si>
    <t xml:space="preserve">                     Maximum  </t>
  </si>
  <si>
    <t xml:space="preserve">Point </t>
  </si>
  <si>
    <t xml:space="preserve">Moisture </t>
  </si>
  <si>
    <t xml:space="preserve">                  Transfer Rate</t>
  </si>
  <si>
    <t>ID No.</t>
  </si>
  <si>
    <t>Content %</t>
  </si>
  <si>
    <t>TPH</t>
  </si>
  <si>
    <t>TPY</t>
  </si>
  <si>
    <t>Page 2</t>
  </si>
  <si>
    <t>3.  WIND EROSION OF STOCKPILES  (including all stockpiles of raw coal, clean coal, coal refuse, etc.)</t>
  </si>
  <si>
    <t>p =</t>
  </si>
  <si>
    <t xml:space="preserve">  number of days per year with precipitation &gt;0.01 inch</t>
  </si>
  <si>
    <t>f =</t>
  </si>
  <si>
    <t xml:space="preserve">  percentage of time that the unobstructed wind speed</t>
  </si>
  <si>
    <t xml:space="preserve">  exceeds 12 mph at the mean pile height</t>
  </si>
  <si>
    <t>Source</t>
  </si>
  <si>
    <t xml:space="preserve">Silt </t>
  </si>
  <si>
    <t xml:space="preserve">Stockpile </t>
  </si>
  <si>
    <t>Content of</t>
  </si>
  <si>
    <t>base area</t>
  </si>
  <si>
    <t>Material %</t>
  </si>
  <si>
    <t>Max.  sqft</t>
  </si>
  <si>
    <t>Page 3</t>
  </si>
  <si>
    <t xml:space="preserve">4.  UNPAVED HAULROADS  (including all equipment traffic involved in process, haul trucks, endloaders, etc.) </t>
  </si>
  <si>
    <t xml:space="preserve">  particle size multiplier</t>
  </si>
  <si>
    <t>s =</t>
  </si>
  <si>
    <t xml:space="preserve">  silt content of road surface material (%)</t>
  </si>
  <si>
    <t xml:space="preserve">Number </t>
  </si>
  <si>
    <t xml:space="preserve">Mean </t>
  </si>
  <si>
    <t>Miles</t>
  </si>
  <si>
    <t>Maximum</t>
  </si>
  <si>
    <t xml:space="preserve">Maximum </t>
  </si>
  <si>
    <t>Item</t>
  </si>
  <si>
    <t>Description</t>
  </si>
  <si>
    <t xml:space="preserve">of </t>
  </si>
  <si>
    <t>Vehicle</t>
  </si>
  <si>
    <t xml:space="preserve">per </t>
  </si>
  <si>
    <t>Trips Per</t>
  </si>
  <si>
    <t>Number</t>
  </si>
  <si>
    <t>wheels</t>
  </si>
  <si>
    <t>Weight(tons)</t>
  </si>
  <si>
    <t>Speed (mph)</t>
  </si>
  <si>
    <t>Trip</t>
  </si>
  <si>
    <t>Hour</t>
  </si>
  <si>
    <t>Year</t>
  </si>
  <si>
    <t>5.  INDUSTRIAL PAVED HAULROADS  (including all equipment traffic involved in process, haul trucks, endloaders, etc.)</t>
  </si>
  <si>
    <t>Weight (tons)</t>
  </si>
  <si>
    <t xml:space="preserve">      DO NOT enter data on this page</t>
  </si>
  <si>
    <t>EMISSIONS SUMMARY</t>
  </si>
  <si>
    <t>Particulate Matter or PM (for 45CSR14 Major Source Determination)</t>
  </si>
  <si>
    <t xml:space="preserve">                   Uncontrolled  PM</t>
  </si>
  <si>
    <t xml:space="preserve">                    Controlled  PM</t>
  </si>
  <si>
    <t>lb/hr</t>
  </si>
  <si>
    <t xml:space="preserve">                 FUGITIVE EMISSIONS</t>
  </si>
  <si>
    <t xml:space="preserve">  Stockpile Emissions</t>
  </si>
  <si>
    <t xml:space="preserve">  Unpaved Haulroad Emissions</t>
  </si>
  <si>
    <t xml:space="preserve">  Paved Haulroad Emissions</t>
  </si>
  <si>
    <t xml:space="preserve">  Fugitive Emissions Total</t>
  </si>
  <si>
    <t xml:space="preserve">             POINT SOURCE EMISSIONS</t>
  </si>
  <si>
    <t xml:space="preserve">  Equipment Emissions</t>
  </si>
  <si>
    <t xml:space="preserve">  Transfer Point Emissions</t>
  </si>
  <si>
    <t xml:space="preserve">  Point Source Emissions Total*</t>
  </si>
  <si>
    <t>*Note:  Point Source Total Controlled PM  TPY emissions is used for 45CSR14 Major Source determination (see below)</t>
  </si>
  <si>
    <t xml:space="preserve">  Facility Emissions Total</t>
  </si>
  <si>
    <t xml:space="preserve"> *Facility Potential to Emit   (PTE)       (Baseline Emissions)      =</t>
  </si>
  <si>
    <t xml:space="preserve">  (Based on Point Source Total controlled PM TPY emissions from above)   </t>
  </si>
  <si>
    <t>ENTER ON LINE 26 OF APPLICATION</t>
  </si>
  <si>
    <t>Particulate Matter under 10 microns, or PM-10 (for 45CSR30 Major Source Determination)</t>
  </si>
  <si>
    <t xml:space="preserve">                  Uncontrolled  PM-10</t>
  </si>
  <si>
    <t xml:space="preserve">                    Controlled  PM-10</t>
  </si>
  <si>
    <t>*Note:  Point Source Total Controlled PM-10  TPY emissions is used for 45CSR30 Major Source determination</t>
  </si>
  <si>
    <t xml:space="preserve">  DO NOT enter data on this page</t>
  </si>
  <si>
    <t xml:space="preserve">1.  Emissions From CRUSHING AND SCREENING </t>
  </si>
  <si>
    <t xml:space="preserve">                   PM</t>
  </si>
  <si>
    <t xml:space="preserve">                PM-10</t>
  </si>
  <si>
    <t xml:space="preserve">           Uncontrolled</t>
  </si>
  <si>
    <t xml:space="preserve">             Controlled</t>
  </si>
  <si>
    <t xml:space="preserve">  TOTAL</t>
  </si>
  <si>
    <t>EMISSION FACTORS</t>
  </si>
  <si>
    <t>Primary Crushing</t>
  </si>
  <si>
    <t>Screening</t>
  </si>
  <si>
    <t>2.  Emissions From TRANSFER POINTS</t>
  </si>
  <si>
    <t xml:space="preserve">             Uncontrolled</t>
  </si>
  <si>
    <t xml:space="preserve">              Controlled</t>
  </si>
  <si>
    <t xml:space="preserve">            Uncontrolled</t>
  </si>
  <si>
    <t>TOTALS</t>
  </si>
  <si>
    <t>Source:</t>
  </si>
  <si>
    <t>13.2.4  Aggregate Handling and Storage Piles</t>
  </si>
  <si>
    <t xml:space="preserve">Emissions From Batch Drop </t>
  </si>
  <si>
    <t>E = k*(0.0032) * [(U/5)^1.3]/[(M/2)^1.4]   =   pounds/ton</t>
  </si>
  <si>
    <t>Where:</t>
  </si>
  <si>
    <t>M =</t>
  </si>
  <si>
    <t xml:space="preserve">  Material Moisture Content (%)</t>
  </si>
  <si>
    <t>Assumptions:</t>
  </si>
  <si>
    <t xml:space="preserve">k - Particle size multiplier </t>
  </si>
  <si>
    <t>For   PM</t>
  </si>
  <si>
    <t>For PM-10</t>
  </si>
  <si>
    <t xml:space="preserve">For lb/hr  </t>
  </si>
  <si>
    <t>[lb/ton]*[ton/hr] = [lb/hr]</t>
  </si>
  <si>
    <t>For Tons/year</t>
  </si>
  <si>
    <t>[lb/ton]*[ton/yr]*[ton/2000lb] = [ton/yr]</t>
  </si>
  <si>
    <t>3.  Emissions From WIND EROSION OF STOCKPILES</t>
  </si>
  <si>
    <t>Stockpile</t>
  </si>
  <si>
    <t xml:space="preserve">Air Pollution Engineering Manual </t>
  </si>
  <si>
    <t>Storage Pile Wind Erosion (Active Storage)</t>
  </si>
  <si>
    <t>E = 1.7*[s/1.5]*[(365-p)/235]*[f/15]  =  (lb/day/acre)</t>
  </si>
  <si>
    <t xml:space="preserve">  silt content of material</t>
  </si>
  <si>
    <t xml:space="preserve">  number of days with &gt;0.01 inch of precipitation per year</t>
  </si>
  <si>
    <t>For   PM-10</t>
  </si>
  <si>
    <t>For lb/hr</t>
  </si>
  <si>
    <t>[lb/day/acre]*[day/24hr]*[base area of pile (acres)]  =  lb/hr</t>
  </si>
  <si>
    <t>For Ton/yr</t>
  </si>
  <si>
    <t>[lb/day/acre]*[365day/yr]*[Ton/2000lb]*[base area of pile (acres)]  =  Ton/yr</t>
  </si>
  <si>
    <t>4.  Emissions From UNPAVED HAULROADS</t>
  </si>
  <si>
    <t xml:space="preserve">                    PM</t>
  </si>
  <si>
    <t>No.</t>
  </si>
  <si>
    <t>PM-10 &lt; 10um = 0.36</t>
  </si>
  <si>
    <t>13.2.2  Unpaved Roads</t>
  </si>
  <si>
    <t xml:space="preserve"> </t>
  </si>
  <si>
    <t>5.  Emissions From INDUSTRIAL PAVED HAULROADS</t>
  </si>
  <si>
    <t xml:space="preserve">                 PM-10</t>
  </si>
  <si>
    <t>Emission Estimate For Paved Haulroads</t>
  </si>
  <si>
    <t>13.2.1 PAVED ROADS</t>
  </si>
  <si>
    <t>sL =</t>
  </si>
  <si>
    <t>a =</t>
  </si>
  <si>
    <t>b =</t>
  </si>
  <si>
    <t xml:space="preserve">  empirical constant</t>
  </si>
  <si>
    <t>2.  Emissions From TRANSFER POINTS (continued)</t>
  </si>
  <si>
    <t>1a.  PRIMARY CRUSHING</t>
  </si>
  <si>
    <t>Primary</t>
  </si>
  <si>
    <t>Maximum Material</t>
  </si>
  <si>
    <t>Crusher</t>
  </si>
  <si>
    <t>Processing Capacity</t>
  </si>
  <si>
    <t>1b.  SECONDARY AND TERTIARY CRUSHING</t>
  </si>
  <si>
    <t xml:space="preserve">Secondary </t>
  </si>
  <si>
    <t>&amp; Tertiary</t>
  </si>
  <si>
    <t>Crusher ID</t>
  </si>
  <si>
    <t>1c.  SCREENING</t>
  </si>
  <si>
    <t>1a. Primary Crushing</t>
  </si>
  <si>
    <t>Uncontrolled</t>
  </si>
  <si>
    <t>Controlled</t>
  </si>
  <si>
    <t>1b. Secondary and Tertiary Crushing</t>
  </si>
  <si>
    <t>Secondary</t>
  </si>
  <si>
    <t>1c. Screening</t>
  </si>
  <si>
    <t>Screen</t>
  </si>
  <si>
    <t>Crushing</t>
  </si>
  <si>
    <t>and</t>
  </si>
  <si>
    <t>TOTAL</t>
  </si>
  <si>
    <t>(lb/ton of material throughput)</t>
  </si>
  <si>
    <t>Tertiary Crushing</t>
  </si>
  <si>
    <t>1.  Emissions From CRUSHING AND SCREENING (Continued)</t>
  </si>
  <si>
    <t xml:space="preserve">Include ID Numbers of all conveyors, </t>
  </si>
  <si>
    <t>crushers, screens, stockpiles, etc. involved</t>
  </si>
  <si>
    <t xml:space="preserve">k = </t>
  </si>
  <si>
    <t>particle size multiplier</t>
  </si>
  <si>
    <t xml:space="preserve">  surface material moisture content (%) - dry conditions</t>
  </si>
  <si>
    <t>Emission Estimate For Unpaved Haulroads at Industrial Sites (equation 1)</t>
  </si>
  <si>
    <t>P =</t>
  </si>
  <si>
    <t>N =</t>
  </si>
  <si>
    <t>number of days in averaging period</t>
  </si>
  <si>
    <t>number of days per year with precipitation &gt;0.01 inch</t>
  </si>
  <si>
    <r>
      <t>M</t>
    </r>
    <r>
      <rPr>
        <vertAlign val="subscript"/>
        <sz val="10"/>
        <rFont val="Arial"/>
        <family val="2"/>
      </rPr>
      <t>dry</t>
    </r>
    <r>
      <rPr>
        <sz val="10"/>
        <rFont val="Arial"/>
        <family val="2"/>
      </rPr>
      <t xml:space="preserve"> =</t>
    </r>
  </si>
  <si>
    <t>For PM (&lt; or equal to 30um)       k = 0.74</t>
  </si>
  <si>
    <t>For PM-10 (&lt; or equal to 10um)  k = 0.35</t>
  </si>
  <si>
    <t>=lb/ton</t>
  </si>
  <si>
    <t>Emission Factor</t>
  </si>
  <si>
    <t>E=</t>
  </si>
  <si>
    <t>AP42, Fifth Edition, Revised 11/2006</t>
  </si>
  <si>
    <t>k*((s/12)^a)*((W/3)^b)</t>
  </si>
  <si>
    <t>=lb/vmt</t>
  </si>
  <si>
    <t>(lb/vmt)*(miles per trip)*(Max trips per hour)</t>
  </si>
  <si>
    <t>(lb/vmt)*(miles per trip)*(Max trips per year)*(1/2000)</t>
  </si>
  <si>
    <t>Emission Factors</t>
  </si>
  <si>
    <t>road surface silt loading, (g/ft^2)</t>
  </si>
  <si>
    <t xml:space="preserve">  road surface silt loading, (g/ft^2)</t>
  </si>
  <si>
    <t>E = [k * (sL/2)^0.65 * (W/3)^1.5 - C] * (1 - (P/4*N) = lb / Vehicle Mile Traveled (VMT)</t>
  </si>
  <si>
    <t>C=</t>
  </si>
  <si>
    <t>factor for exhaust, brake wear and tire wear</t>
  </si>
  <si>
    <t>E=(1.7)*((Inputs!F147)/1.5)*((365-Inputs!I139)/235)*((Inputs!I140)/15)</t>
  </si>
  <si>
    <t>E=0.47*(1.7)*((Inputs!F147)/1.5)*((365-Inputs!I139)/235)*((Inputs!I140)/15)</t>
  </si>
  <si>
    <t>($I$34*((($I$35)/2)^0.65)*(((Inputs!G190)/3)^1.5)-($I$38))*(1-((Inputs!$I$184)/(4*365)))</t>
  </si>
  <si>
    <t>($J$34)*((($I$35)/2)^0.65)*(((Inputs!G190)/3)^1.5))-($I$38))*(1-((Inputs!$I$184)/(4*365))</t>
  </si>
  <si>
    <t>$I$88*(0.0032)*((((Inputs!$I$72)/5)^1.3)/(((Inputs!G78+0.000000001)/2)^1.4))</t>
  </si>
  <si>
    <t>$J$88*(0.0032)*((((Inputs!$I$72)/5)^1.3)/(((Inputs!G78+0.000000001)/2)^1.4))</t>
  </si>
  <si>
    <t>For purposes of the General Permit for coal preparation and handling facilities, the following emission</t>
  </si>
  <si>
    <t>source: Air Pollution Engineering Manual and References</t>
  </si>
  <si>
    <t>Revised 02/01/2007</t>
  </si>
  <si>
    <t>(($I$35)*(((Inputs!$I$163)/12)^($I$36))*(((Inputs!H171)/3)^$I$37))*((365-$I$38)/365)</t>
  </si>
  <si>
    <t>(($J$35)*(((Inputs!$I$163)/12)^($J$36))*(((Inputs!H171)/3)^$J$37))*((365-$I$38)/365)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</si>
</sst>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0.000"/>
    <numFmt numFmtId="168" formatCode="0.0_)"/>
    <numFmt numFmtId="169" formatCode="0.000_)"/>
    <numFmt numFmtId="170" formatCode="0.0000_)"/>
    <numFmt numFmtId="171" formatCode="0.0"/>
  </numFmts>
  <fonts count="58">
    <font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22"/>
      <color indexed="12"/>
      <name val="Arial"/>
      <family val="2"/>
    </font>
    <font>
      <b/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2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thin"/>
    </border>
    <border>
      <left/>
      <right style="double"/>
      <top style="double"/>
      <bottom style="thin"/>
    </border>
    <border>
      <left style="medium"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medium"/>
      <right style="medium"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/>
      <bottom style="thin"/>
    </border>
    <border>
      <left style="medium"/>
      <right style="medium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 style="medium"/>
      <right style="medium"/>
      <top/>
      <bottom style="double"/>
    </border>
    <border>
      <left/>
      <right style="double"/>
      <top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medium"/>
      <top/>
      <bottom/>
    </border>
    <border>
      <left style="double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double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double"/>
      <bottom/>
    </border>
    <border>
      <left/>
      <right style="double"/>
      <top style="double"/>
      <bottom/>
    </border>
    <border>
      <left style="medium"/>
      <right style="medium"/>
      <top/>
      <bottom/>
    </border>
    <border>
      <left style="double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medium"/>
    </border>
    <border>
      <left/>
      <right/>
      <top/>
      <bottom style="medium"/>
    </border>
    <border>
      <left style="double"/>
      <right/>
      <top style="thin"/>
      <bottom style="double"/>
    </border>
    <border>
      <left style="double"/>
      <right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double"/>
      <right style="double"/>
      <top style="double">
        <color indexed="8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double"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/>
      <top style="double"/>
      <bottom/>
    </border>
    <border>
      <left style="double"/>
      <right style="medium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8" fillId="33" borderId="35" xfId="0" applyFont="1" applyFill="1" applyBorder="1" applyAlignment="1">
      <alignment horizontal="center"/>
    </xf>
    <xf numFmtId="0" fontId="1" fillId="0" borderId="36" xfId="0" applyFont="1" applyBorder="1" applyAlignment="1" applyProtection="1">
      <alignment/>
      <protection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8" fillId="33" borderId="35" xfId="0" applyNumberFormat="1" applyFont="1" applyFill="1" applyBorder="1" applyAlignment="1">
      <alignment horizontal="center"/>
    </xf>
    <xf numFmtId="2" fontId="8" fillId="33" borderId="37" xfId="0" applyNumberFormat="1" applyFont="1" applyFill="1" applyBorder="1" applyAlignment="1">
      <alignment horizontal="center"/>
    </xf>
    <xf numFmtId="2" fontId="8" fillId="33" borderId="38" xfId="0" applyNumberFormat="1" applyFont="1" applyFill="1" applyBorder="1" applyAlignment="1">
      <alignment horizontal="center"/>
    </xf>
    <xf numFmtId="2" fontId="8" fillId="33" borderId="39" xfId="0" applyNumberFormat="1" applyFont="1" applyFill="1" applyBorder="1" applyAlignment="1">
      <alignment horizontal="center"/>
    </xf>
    <xf numFmtId="2" fontId="8" fillId="33" borderId="4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2" fontId="8" fillId="33" borderId="41" xfId="0" applyNumberFormat="1" applyFont="1" applyFill="1" applyBorder="1" applyAlignment="1">
      <alignment horizontal="center"/>
    </xf>
    <xf numFmtId="0" fontId="1" fillId="0" borderId="42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33" borderId="43" xfId="0" applyFont="1" applyFill="1" applyBorder="1" applyAlignment="1">
      <alignment/>
    </xf>
    <xf numFmtId="0" fontId="1" fillId="0" borderId="44" xfId="0" applyFont="1" applyBorder="1" applyAlignment="1" applyProtection="1">
      <alignment/>
      <protection/>
    </xf>
    <xf numFmtId="0" fontId="1" fillId="33" borderId="45" xfId="0" applyFont="1" applyFill="1" applyBorder="1" applyAlignment="1">
      <alignment/>
    </xf>
    <xf numFmtId="0" fontId="1" fillId="0" borderId="4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47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0" borderId="51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/>
      <protection/>
    </xf>
    <xf numFmtId="0" fontId="8" fillId="0" borderId="54" xfId="0" applyFont="1" applyBorder="1" applyAlignment="1" applyProtection="1">
      <alignment/>
      <protection/>
    </xf>
    <xf numFmtId="0" fontId="8" fillId="0" borderId="55" xfId="0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0" fontId="8" fillId="0" borderId="58" xfId="0" applyFont="1" applyBorder="1" applyAlignment="1" applyProtection="1">
      <alignment/>
      <protection/>
    </xf>
    <xf numFmtId="0" fontId="8" fillId="0" borderId="59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61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/>
      <protection/>
    </xf>
    <xf numFmtId="0" fontId="1" fillId="0" borderId="68" xfId="0" applyFont="1" applyBorder="1" applyAlignment="1" applyProtection="1">
      <alignment/>
      <protection/>
    </xf>
    <xf numFmtId="0" fontId="1" fillId="0" borderId="69" xfId="0" applyFont="1" applyBorder="1" applyAlignment="1" applyProtection="1">
      <alignment/>
      <protection/>
    </xf>
    <xf numFmtId="0" fontId="1" fillId="0" borderId="7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" fillId="0" borderId="71" xfId="0" applyFont="1" applyBorder="1" applyAlignment="1" applyProtection="1">
      <alignment/>
      <protection/>
    </xf>
    <xf numFmtId="0" fontId="1" fillId="0" borderId="72" xfId="0" applyFont="1" applyBorder="1" applyAlignment="1" applyProtection="1">
      <alignment/>
      <protection/>
    </xf>
    <xf numFmtId="0" fontId="1" fillId="0" borderId="73" xfId="0" applyFont="1" applyBorder="1" applyAlignment="1" applyProtection="1">
      <alignment/>
      <protection/>
    </xf>
    <xf numFmtId="0" fontId="8" fillId="0" borderId="7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" fillId="0" borderId="75" xfId="0" applyFont="1" applyBorder="1" applyAlignment="1" applyProtection="1">
      <alignment/>
      <protection/>
    </xf>
    <xf numFmtId="0" fontId="1" fillId="0" borderId="76" xfId="0" applyFont="1" applyBorder="1" applyAlignment="1" applyProtection="1">
      <alignment/>
      <protection/>
    </xf>
    <xf numFmtId="0" fontId="1" fillId="0" borderId="77" xfId="0" applyFont="1" applyBorder="1" applyAlignment="1" applyProtection="1">
      <alignment/>
      <protection/>
    </xf>
    <xf numFmtId="0" fontId="1" fillId="0" borderId="78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165" fontId="1" fillId="0" borderId="79" xfId="0" applyNumberFormat="1" applyFont="1" applyBorder="1" applyAlignment="1" applyProtection="1">
      <alignment/>
      <protection/>
    </xf>
    <xf numFmtId="0" fontId="1" fillId="0" borderId="80" xfId="0" applyFont="1" applyBorder="1" applyAlignment="1" applyProtection="1">
      <alignment horizontal="center"/>
      <protection/>
    </xf>
    <xf numFmtId="0" fontId="1" fillId="0" borderId="80" xfId="0" applyFont="1" applyBorder="1" applyAlignment="1" applyProtection="1">
      <alignment/>
      <protection/>
    </xf>
    <xf numFmtId="0" fontId="1" fillId="0" borderId="8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82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8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8" fillId="33" borderId="35" xfId="0" applyFont="1" applyFill="1" applyBorder="1" applyAlignment="1" applyProtection="1">
      <alignment horizontal="center"/>
      <protection/>
    </xf>
    <xf numFmtId="0" fontId="8" fillId="33" borderId="84" xfId="0" applyFont="1" applyFill="1" applyBorder="1" applyAlignment="1" applyProtection="1">
      <alignment horizontal="center"/>
      <protection/>
    </xf>
    <xf numFmtId="0" fontId="8" fillId="33" borderId="85" xfId="0" applyFont="1" applyFill="1" applyBorder="1" applyAlignment="1" applyProtection="1">
      <alignment horizontal="center"/>
      <protection/>
    </xf>
    <xf numFmtId="0" fontId="8" fillId="33" borderId="37" xfId="0" applyFont="1" applyFill="1" applyBorder="1" applyAlignment="1" applyProtection="1">
      <alignment horizontal="center"/>
      <protection/>
    </xf>
    <xf numFmtId="0" fontId="8" fillId="33" borderId="86" xfId="0" applyFont="1" applyFill="1" applyBorder="1" applyAlignment="1" applyProtection="1">
      <alignment horizontal="center"/>
      <protection/>
    </xf>
    <xf numFmtId="0" fontId="8" fillId="33" borderId="4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wrapText="1"/>
      <protection locked="0"/>
    </xf>
    <xf numFmtId="0" fontId="8" fillId="33" borderId="87" xfId="0" applyFont="1" applyFill="1" applyBorder="1" applyAlignment="1" applyProtection="1">
      <alignment horizontal="center"/>
      <protection/>
    </xf>
    <xf numFmtId="0" fontId="8" fillId="33" borderId="88" xfId="0" applyFont="1" applyFill="1" applyBorder="1" applyAlignment="1" applyProtection="1">
      <alignment horizontal="center"/>
      <protection/>
    </xf>
    <xf numFmtId="0" fontId="8" fillId="33" borderId="89" xfId="0" applyFont="1" applyFill="1" applyBorder="1" applyAlignment="1" applyProtection="1">
      <alignment horizontal="center"/>
      <protection/>
    </xf>
    <xf numFmtId="0" fontId="8" fillId="33" borderId="90" xfId="0" applyFont="1" applyFill="1" applyBorder="1" applyAlignment="1" applyProtection="1">
      <alignment horizontal="center"/>
      <protection/>
    </xf>
    <xf numFmtId="0" fontId="8" fillId="33" borderId="9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92" xfId="0" applyFont="1" applyFill="1" applyBorder="1" applyAlignment="1" applyProtection="1">
      <alignment horizontal="center"/>
      <protection/>
    </xf>
    <xf numFmtId="0" fontId="1" fillId="0" borderId="93" xfId="0" applyFont="1" applyFill="1" applyBorder="1" applyAlignment="1" applyProtection="1">
      <alignment horizontal="center"/>
      <protection/>
    </xf>
    <xf numFmtId="0" fontId="1" fillId="0" borderId="9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84" xfId="0" applyFont="1" applyFill="1" applyBorder="1" applyAlignment="1" applyProtection="1">
      <alignment horizontal="center"/>
      <protection/>
    </xf>
    <xf numFmtId="0" fontId="8" fillId="0" borderId="85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86" xfId="0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87" xfId="0" applyFont="1" applyFill="1" applyBorder="1" applyAlignment="1" applyProtection="1">
      <alignment horizontal="center"/>
      <protection/>
    </xf>
    <xf numFmtId="0" fontId="8" fillId="0" borderId="88" xfId="0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/>
      <protection/>
    </xf>
    <xf numFmtId="0" fontId="8" fillId="0" borderId="90" xfId="0" applyFont="1" applyFill="1" applyBorder="1" applyAlignment="1" applyProtection="1">
      <alignment horizontal="center"/>
      <protection/>
    </xf>
    <xf numFmtId="0" fontId="8" fillId="0" borderId="91" xfId="0" applyFont="1" applyFill="1" applyBorder="1" applyAlignment="1" applyProtection="1">
      <alignment horizontal="center"/>
      <protection/>
    </xf>
    <xf numFmtId="0" fontId="3" fillId="0" borderId="94" xfId="0" applyFont="1" applyFill="1" applyBorder="1" applyAlignment="1" applyProtection="1">
      <alignment horizontal="center"/>
      <protection locked="0"/>
    </xf>
    <xf numFmtId="0" fontId="3" fillId="0" borderId="95" xfId="0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1" fillId="0" borderId="96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/>
    </xf>
    <xf numFmtId="0" fontId="1" fillId="0" borderId="98" xfId="0" applyFont="1" applyBorder="1" applyAlignment="1" applyProtection="1">
      <alignment/>
      <protection/>
    </xf>
    <xf numFmtId="165" fontId="1" fillId="0" borderId="99" xfId="0" applyNumberFormat="1" applyFont="1" applyBorder="1" applyAlignment="1" applyProtection="1">
      <alignment/>
      <protection/>
    </xf>
    <xf numFmtId="0" fontId="11" fillId="0" borderId="100" xfId="0" applyFont="1" applyBorder="1" applyAlignment="1" applyProtection="1">
      <alignment horizontal="center"/>
      <protection locked="0"/>
    </xf>
    <xf numFmtId="0" fontId="8" fillId="0" borderId="101" xfId="0" applyFont="1" applyBorder="1" applyAlignment="1" applyProtection="1">
      <alignment horizontal="center"/>
      <protection/>
    </xf>
    <xf numFmtId="0" fontId="8" fillId="0" borderId="102" xfId="0" applyFont="1" applyBorder="1" applyAlignment="1" applyProtection="1">
      <alignment horizontal="center"/>
      <protection/>
    </xf>
    <xf numFmtId="0" fontId="8" fillId="0" borderId="103" xfId="0" applyFont="1" applyBorder="1" applyAlignment="1" applyProtection="1">
      <alignment horizontal="center"/>
      <protection/>
    </xf>
    <xf numFmtId="0" fontId="8" fillId="0" borderId="104" xfId="0" applyFont="1" applyBorder="1" applyAlignment="1" applyProtection="1">
      <alignment/>
      <protection/>
    </xf>
    <xf numFmtId="0" fontId="8" fillId="0" borderId="103" xfId="0" applyFont="1" applyBorder="1" applyAlignment="1" applyProtection="1">
      <alignment/>
      <protection/>
    </xf>
    <xf numFmtId="0" fontId="8" fillId="0" borderId="105" xfId="0" applyFont="1" applyBorder="1" applyAlignment="1" applyProtection="1">
      <alignment horizontal="center"/>
      <protection/>
    </xf>
    <xf numFmtId="0" fontId="8" fillId="0" borderId="106" xfId="0" applyFont="1" applyBorder="1" applyAlignment="1" applyProtection="1">
      <alignment horizontal="center"/>
      <protection/>
    </xf>
    <xf numFmtId="0" fontId="8" fillId="0" borderId="107" xfId="0" applyFont="1" applyBorder="1" applyAlignment="1" applyProtection="1">
      <alignment horizontal="center"/>
      <protection/>
    </xf>
    <xf numFmtId="0" fontId="8" fillId="0" borderId="8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60" xfId="0" applyFont="1" applyBorder="1" applyAlignment="1" applyProtection="1">
      <alignment/>
      <protection/>
    </xf>
    <xf numFmtId="0" fontId="8" fillId="0" borderId="108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109" xfId="0" applyFont="1" applyBorder="1" applyAlignment="1" applyProtection="1">
      <alignment horizontal="center"/>
      <protection/>
    </xf>
    <xf numFmtId="0" fontId="11" fillId="0" borderId="110" xfId="0" applyFont="1" applyBorder="1" applyAlignment="1" applyProtection="1">
      <alignment/>
      <protection locked="0"/>
    </xf>
    <xf numFmtId="0" fontId="11" fillId="0" borderId="74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37" fontId="11" fillId="0" borderId="83" xfId="0" applyNumberFormat="1" applyFont="1" applyBorder="1" applyAlignment="1" applyProtection="1">
      <alignment horizontal="center"/>
      <protection locked="0"/>
    </xf>
    <xf numFmtId="37" fontId="11" fillId="0" borderId="57" xfId="0" applyNumberFormat="1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1" fillId="0" borderId="111" xfId="0" applyFont="1" applyBorder="1" applyAlignment="1" applyProtection="1">
      <alignment/>
      <protection locked="0"/>
    </xf>
    <xf numFmtId="0" fontId="11" fillId="0" borderId="78" xfId="0" applyFont="1" applyBorder="1" applyAlignment="1" applyProtection="1">
      <alignment horizontal="center"/>
      <protection locked="0"/>
    </xf>
    <xf numFmtId="0" fontId="11" fillId="0" borderId="79" xfId="0" applyFont="1" applyBorder="1" applyAlignment="1" applyProtection="1">
      <alignment horizontal="center"/>
      <protection locked="0"/>
    </xf>
    <xf numFmtId="37" fontId="11" fillId="0" borderId="28" xfId="0" applyNumberFormat="1" applyFont="1" applyBorder="1" applyAlignment="1" applyProtection="1">
      <alignment horizontal="center"/>
      <protection locked="0"/>
    </xf>
    <xf numFmtId="37" fontId="11" fillId="0" borderId="79" xfId="0" applyNumberFormat="1" applyFont="1" applyBorder="1" applyAlignment="1" applyProtection="1">
      <alignment horizontal="center"/>
      <protection locked="0"/>
    </xf>
    <xf numFmtId="0" fontId="11" fillId="0" borderId="112" xfId="0" applyFont="1" applyBorder="1" applyAlignment="1" applyProtection="1">
      <alignment horizontal="center"/>
      <protection locked="0"/>
    </xf>
    <xf numFmtId="0" fontId="11" fillId="0" borderId="107" xfId="0" applyFont="1" applyBorder="1" applyAlignment="1" applyProtection="1">
      <alignment/>
      <protection locked="0"/>
    </xf>
    <xf numFmtId="0" fontId="11" fillId="0" borderId="113" xfId="0" applyFont="1" applyBorder="1" applyAlignment="1" applyProtection="1">
      <alignment horizontal="center"/>
      <protection locked="0"/>
    </xf>
    <xf numFmtId="0" fontId="11" fillId="0" borderId="114" xfId="0" applyFont="1" applyBorder="1" applyAlignment="1" applyProtection="1">
      <alignment horizontal="center"/>
      <protection locked="0"/>
    </xf>
    <xf numFmtId="0" fontId="11" fillId="0" borderId="115" xfId="0" applyFont="1" applyBorder="1" applyAlignment="1" applyProtection="1">
      <alignment/>
      <protection locked="0"/>
    </xf>
    <xf numFmtId="0" fontId="11" fillId="0" borderId="116" xfId="0" applyFont="1" applyBorder="1" applyAlignment="1" applyProtection="1">
      <alignment horizontal="center"/>
      <protection locked="0"/>
    </xf>
    <xf numFmtId="37" fontId="11" fillId="0" borderId="117" xfId="0" applyNumberFormat="1" applyFont="1" applyBorder="1" applyAlignment="1" applyProtection="1">
      <alignment horizontal="center"/>
      <protection locked="0"/>
    </xf>
    <xf numFmtId="37" fontId="11" fillId="0" borderId="116" xfId="0" applyNumberFormat="1" applyFont="1" applyBorder="1" applyAlignment="1" applyProtection="1">
      <alignment horizontal="center"/>
      <protection locked="0"/>
    </xf>
    <xf numFmtId="0" fontId="11" fillId="0" borderId="118" xfId="0" applyFont="1" applyBorder="1" applyAlignment="1" applyProtection="1">
      <alignment horizontal="center"/>
      <protection locked="0"/>
    </xf>
    <xf numFmtId="0" fontId="1" fillId="0" borderId="119" xfId="0" applyFont="1" applyBorder="1" applyAlignment="1" applyProtection="1">
      <alignment horizontal="center"/>
      <protection/>
    </xf>
    <xf numFmtId="165" fontId="1" fillId="0" borderId="76" xfId="0" applyNumberFormat="1" applyFont="1" applyBorder="1" applyAlignment="1" applyProtection="1">
      <alignment/>
      <protection/>
    </xf>
    <xf numFmtId="0" fontId="1" fillId="0" borderId="120" xfId="0" applyFont="1" applyBorder="1" applyAlignment="1" applyProtection="1">
      <alignment horizontal="center"/>
      <protection/>
    </xf>
    <xf numFmtId="0" fontId="1" fillId="0" borderId="121" xfId="0" applyFont="1" applyBorder="1" applyAlignment="1" applyProtection="1">
      <alignment/>
      <protection/>
    </xf>
    <xf numFmtId="0" fontId="1" fillId="0" borderId="122" xfId="0" applyFont="1" applyBorder="1" applyAlignment="1" applyProtection="1">
      <alignment/>
      <protection/>
    </xf>
    <xf numFmtId="0" fontId="1" fillId="0" borderId="123" xfId="0" applyFont="1" applyBorder="1" applyAlignment="1" applyProtection="1">
      <alignment/>
      <protection/>
    </xf>
    <xf numFmtId="0" fontId="8" fillId="0" borderId="124" xfId="0" applyFont="1" applyBorder="1" applyAlignment="1" applyProtection="1">
      <alignment horizontal="center"/>
      <protection/>
    </xf>
    <xf numFmtId="0" fontId="8" fillId="0" borderId="125" xfId="0" applyFont="1" applyBorder="1" applyAlignment="1" applyProtection="1">
      <alignment horizontal="center"/>
      <protection/>
    </xf>
    <xf numFmtId="0" fontId="8" fillId="0" borderId="55" xfId="0" applyFont="1" applyBorder="1" applyAlignment="1" applyProtection="1">
      <alignment/>
      <protection/>
    </xf>
    <xf numFmtId="0" fontId="8" fillId="0" borderId="80" xfId="0" applyFont="1" applyBorder="1" applyAlignment="1" applyProtection="1">
      <alignment/>
      <protection/>
    </xf>
    <xf numFmtId="0" fontId="1" fillId="0" borderId="126" xfId="0" applyFont="1" applyBorder="1" applyAlignment="1" applyProtection="1">
      <alignment/>
      <protection/>
    </xf>
    <xf numFmtId="0" fontId="1" fillId="0" borderId="127" xfId="0" applyFont="1" applyBorder="1" applyAlignment="1" applyProtection="1">
      <alignment/>
      <protection/>
    </xf>
    <xf numFmtId="0" fontId="11" fillId="0" borderId="128" xfId="0" applyFont="1" applyBorder="1" applyAlignment="1" applyProtection="1">
      <alignment horizontal="center"/>
      <protection locked="0"/>
    </xf>
    <xf numFmtId="37" fontId="11" fillId="0" borderId="129" xfId="0" applyNumberFormat="1" applyFont="1" applyBorder="1" applyAlignment="1" applyProtection="1">
      <alignment horizontal="center"/>
      <protection locked="0"/>
    </xf>
    <xf numFmtId="0" fontId="11" fillId="0" borderId="129" xfId="0" applyFont="1" applyBorder="1" applyAlignment="1" applyProtection="1">
      <alignment horizontal="center"/>
      <protection locked="0"/>
    </xf>
    <xf numFmtId="0" fontId="11" fillId="0" borderId="130" xfId="0" applyFont="1" applyBorder="1" applyAlignment="1" applyProtection="1">
      <alignment horizontal="center"/>
      <protection locked="0"/>
    </xf>
    <xf numFmtId="0" fontId="11" fillId="0" borderId="131" xfId="0" applyFont="1" applyBorder="1" applyAlignment="1" applyProtection="1">
      <alignment horizontal="center"/>
      <protection locked="0"/>
    </xf>
    <xf numFmtId="37" fontId="11" fillId="0" borderId="132" xfId="0" applyNumberFormat="1" applyFont="1" applyBorder="1" applyAlignment="1" applyProtection="1">
      <alignment horizontal="center"/>
      <protection locked="0"/>
    </xf>
    <xf numFmtId="0" fontId="11" fillId="0" borderId="132" xfId="0" applyFont="1" applyBorder="1" applyAlignment="1" applyProtection="1">
      <alignment horizontal="center"/>
      <protection locked="0"/>
    </xf>
    <xf numFmtId="0" fontId="11" fillId="0" borderId="133" xfId="0" applyFont="1" applyBorder="1" applyAlignment="1" applyProtection="1">
      <alignment horizontal="center"/>
      <protection locked="0"/>
    </xf>
    <xf numFmtId="0" fontId="11" fillId="0" borderId="134" xfId="0" applyFont="1" applyBorder="1" applyAlignment="1" applyProtection="1">
      <alignment horizontal="center"/>
      <protection locked="0"/>
    </xf>
    <xf numFmtId="0" fontId="11" fillId="0" borderId="135" xfId="0" applyFont="1" applyBorder="1" applyAlignment="1" applyProtection="1">
      <alignment horizontal="center"/>
      <protection locked="0"/>
    </xf>
    <xf numFmtId="37" fontId="11" fillId="0" borderId="136" xfId="0" applyNumberFormat="1" applyFont="1" applyBorder="1" applyAlignment="1" applyProtection="1">
      <alignment horizontal="center"/>
      <protection locked="0"/>
    </xf>
    <xf numFmtId="0" fontId="11" fillId="0" borderId="136" xfId="0" applyFont="1" applyBorder="1" applyAlignment="1" applyProtection="1">
      <alignment horizontal="center"/>
      <protection locked="0"/>
    </xf>
    <xf numFmtId="0" fontId="11" fillId="0" borderId="13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37" fontId="11" fillId="0" borderId="0" xfId="0" applyNumberFormat="1" applyFont="1" applyBorder="1" applyAlignment="1" applyProtection="1">
      <alignment horizontal="center"/>
      <protection locked="0"/>
    </xf>
    <xf numFmtId="165" fontId="1" fillId="0" borderId="138" xfId="0" applyNumberFormat="1" applyFont="1" applyBorder="1" applyAlignment="1" applyProtection="1">
      <alignment/>
      <protection/>
    </xf>
    <xf numFmtId="0" fontId="1" fillId="0" borderId="139" xfId="0" applyFont="1" applyBorder="1" applyAlignment="1" applyProtection="1">
      <alignment horizontal="center"/>
      <protection/>
    </xf>
    <xf numFmtId="0" fontId="1" fillId="0" borderId="121" xfId="0" applyFont="1" applyBorder="1" applyAlignment="1" applyProtection="1">
      <alignment horizontal="center"/>
      <protection/>
    </xf>
    <xf numFmtId="0" fontId="1" fillId="0" borderId="140" xfId="0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0" fontId="8" fillId="0" borderId="102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 horizontal="center"/>
      <protection locked="0"/>
    </xf>
    <xf numFmtId="0" fontId="11" fillId="0" borderId="141" xfId="0" applyFont="1" applyBorder="1" applyAlignment="1" applyProtection="1">
      <alignment horizontal="center"/>
      <protection locked="0"/>
    </xf>
    <xf numFmtId="0" fontId="11" fillId="0" borderId="142" xfId="0" applyFont="1" applyBorder="1" applyAlignment="1" applyProtection="1">
      <alignment horizontal="center"/>
      <protection locked="0"/>
    </xf>
    <xf numFmtId="37" fontId="11" fillId="0" borderId="142" xfId="0" applyNumberFormat="1" applyFont="1" applyBorder="1" applyAlignment="1" applyProtection="1">
      <alignment horizontal="center"/>
      <protection locked="0"/>
    </xf>
    <xf numFmtId="0" fontId="11" fillId="0" borderId="143" xfId="0" applyFont="1" applyBorder="1" applyAlignment="1" applyProtection="1">
      <alignment horizontal="center"/>
      <protection locked="0"/>
    </xf>
    <xf numFmtId="0" fontId="1" fillId="0" borderId="131" xfId="0" applyFont="1" applyBorder="1" applyAlignment="1" applyProtection="1">
      <alignment horizontal="center"/>
      <protection locked="0"/>
    </xf>
    <xf numFmtId="0" fontId="1" fillId="0" borderId="13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/>
    </xf>
    <xf numFmtId="0" fontId="1" fillId="0" borderId="138" xfId="0" applyFont="1" applyBorder="1" applyAlignment="1" applyProtection="1">
      <alignment/>
      <protection/>
    </xf>
    <xf numFmtId="165" fontId="11" fillId="0" borderId="100" xfId="0" applyNumberFormat="1" applyFont="1" applyBorder="1" applyAlignment="1" applyProtection="1">
      <alignment horizontal="center"/>
      <protection locked="0"/>
    </xf>
    <xf numFmtId="0" fontId="1" fillId="0" borderId="144" xfId="0" applyFont="1" applyBorder="1" applyAlignment="1" applyProtection="1">
      <alignment horizontal="center"/>
      <protection/>
    </xf>
    <xf numFmtId="165" fontId="11" fillId="0" borderId="14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28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" fillId="0" borderId="146" xfId="0" applyFont="1" applyBorder="1" applyAlignment="1" applyProtection="1">
      <alignment/>
      <protection/>
    </xf>
    <xf numFmtId="0" fontId="1" fillId="0" borderId="147" xfId="0" applyFont="1" applyBorder="1" applyAlignment="1" applyProtection="1">
      <alignment/>
      <protection/>
    </xf>
    <xf numFmtId="0" fontId="1" fillId="0" borderId="148" xfId="0" applyFont="1" applyBorder="1" applyAlignment="1" applyProtection="1">
      <alignment horizontal="center"/>
      <protection/>
    </xf>
    <xf numFmtId="0" fontId="1" fillId="0" borderId="149" xfId="0" applyFont="1" applyBorder="1" applyAlignment="1" applyProtection="1">
      <alignment horizontal="center"/>
      <protection/>
    </xf>
    <xf numFmtId="0" fontId="1" fillId="0" borderId="60" xfId="0" applyFont="1" applyBorder="1" applyAlignment="1" applyProtection="1">
      <alignment/>
      <protection/>
    </xf>
    <xf numFmtId="0" fontId="1" fillId="0" borderId="141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0" fontId="21" fillId="0" borderId="132" xfId="0" applyFont="1" applyBorder="1" applyAlignment="1" applyProtection="1">
      <alignment/>
      <protection/>
    </xf>
    <xf numFmtId="39" fontId="1" fillId="0" borderId="28" xfId="0" applyNumberFormat="1" applyFont="1" applyBorder="1" applyAlignment="1" applyProtection="1">
      <alignment horizontal="center"/>
      <protection/>
    </xf>
    <xf numFmtId="39" fontId="1" fillId="0" borderId="27" xfId="0" applyNumberFormat="1" applyFont="1" applyBorder="1" applyAlignment="1" applyProtection="1">
      <alignment horizontal="center"/>
      <protection/>
    </xf>
    <xf numFmtId="39" fontId="1" fillId="0" borderId="120" xfId="0" applyNumberFormat="1" applyFont="1" applyBorder="1" applyAlignment="1" applyProtection="1">
      <alignment horizontal="center"/>
      <protection/>
    </xf>
    <xf numFmtId="39" fontId="1" fillId="0" borderId="79" xfId="0" applyNumberFormat="1" applyFont="1" applyBorder="1" applyAlignment="1" applyProtection="1">
      <alignment horizontal="center"/>
      <protection/>
    </xf>
    <xf numFmtId="39" fontId="1" fillId="0" borderId="150" xfId="0" applyNumberFormat="1" applyFont="1" applyBorder="1" applyAlignment="1" applyProtection="1">
      <alignment horizontal="center"/>
      <protection/>
    </xf>
    <xf numFmtId="39" fontId="1" fillId="0" borderId="151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0" borderId="60" xfId="0" applyNumberFormat="1" applyFont="1" applyBorder="1" applyAlignment="1" applyProtection="1">
      <alignment horizontal="center"/>
      <protection/>
    </xf>
    <xf numFmtId="0" fontId="6" fillId="0" borderId="152" xfId="0" applyFont="1" applyBorder="1" applyAlignment="1" applyProtection="1">
      <alignment/>
      <protection/>
    </xf>
    <xf numFmtId="39" fontId="6" fillId="0" borderId="153" xfId="0" applyNumberFormat="1" applyFont="1" applyBorder="1" applyAlignment="1" applyProtection="1">
      <alignment horizontal="center"/>
      <protection/>
    </xf>
    <xf numFmtId="39" fontId="6" fillId="0" borderId="154" xfId="0" applyNumberFormat="1" applyFont="1" applyBorder="1" applyAlignment="1" applyProtection="1">
      <alignment horizontal="center"/>
      <protection/>
    </xf>
    <xf numFmtId="39" fontId="6" fillId="0" borderId="155" xfId="0" applyNumberFormat="1" applyFont="1" applyBorder="1" applyAlignment="1" applyProtection="1">
      <alignment horizontal="center"/>
      <protection/>
    </xf>
    <xf numFmtId="39" fontId="6" fillId="0" borderId="156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39" fontId="1" fillId="0" borderId="58" xfId="0" applyNumberFormat="1" applyFont="1" applyBorder="1" applyAlignment="1" applyProtection="1">
      <alignment/>
      <protection/>
    </xf>
    <xf numFmtId="39" fontId="1" fillId="0" borderId="57" xfId="0" applyNumberFormat="1" applyFont="1" applyBorder="1" applyAlignment="1" applyProtection="1">
      <alignment/>
      <protection/>
    </xf>
    <xf numFmtId="0" fontId="8" fillId="0" borderId="96" xfId="0" applyFont="1" applyBorder="1" applyAlignment="1" applyProtection="1">
      <alignment/>
      <protection/>
    </xf>
    <xf numFmtId="0" fontId="1" fillId="0" borderId="99" xfId="0" applyFont="1" applyBorder="1" applyAlignment="1" applyProtection="1">
      <alignment/>
      <protection/>
    </xf>
    <xf numFmtId="0" fontId="1" fillId="0" borderId="101" xfId="0" applyFont="1" applyBorder="1" applyAlignment="1" applyProtection="1">
      <alignment/>
      <protection/>
    </xf>
    <xf numFmtId="0" fontId="1" fillId="0" borderId="157" xfId="0" applyFont="1" applyBorder="1" applyAlignment="1" applyProtection="1">
      <alignment/>
      <protection/>
    </xf>
    <xf numFmtId="0" fontId="1" fillId="0" borderId="158" xfId="0" applyFont="1" applyBorder="1" applyAlignment="1" applyProtection="1">
      <alignment/>
      <protection/>
    </xf>
    <xf numFmtId="0" fontId="1" fillId="0" borderId="159" xfId="0" applyFont="1" applyBorder="1" applyAlignment="1" applyProtection="1">
      <alignment/>
      <protection/>
    </xf>
    <xf numFmtId="0" fontId="1" fillId="0" borderId="106" xfId="0" applyFont="1" applyBorder="1" applyAlignment="1" applyProtection="1">
      <alignment/>
      <protection/>
    </xf>
    <xf numFmtId="0" fontId="6" fillId="0" borderId="160" xfId="0" applyFont="1" applyBorder="1" applyAlignment="1" applyProtection="1">
      <alignment/>
      <protection/>
    </xf>
    <xf numFmtId="39" fontId="6" fillId="0" borderId="161" xfId="0" applyNumberFormat="1" applyFont="1" applyBorder="1" applyAlignment="1" applyProtection="1">
      <alignment horizontal="center"/>
      <protection/>
    </xf>
    <xf numFmtId="39" fontId="6" fillId="0" borderId="162" xfId="0" applyNumberFormat="1" applyFont="1" applyBorder="1" applyAlignment="1" applyProtection="1">
      <alignment horizontal="center"/>
      <protection/>
    </xf>
    <xf numFmtId="39" fontId="6" fillId="0" borderId="163" xfId="0" applyNumberFormat="1" applyFont="1" applyBorder="1" applyAlignment="1" applyProtection="1">
      <alignment horizontal="center"/>
      <protection/>
    </xf>
    <xf numFmtId="164" fontId="1" fillId="0" borderId="33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20" fillId="0" borderId="29" xfId="0" applyFont="1" applyBorder="1" applyAlignment="1" applyProtection="1">
      <alignment/>
      <protection/>
    </xf>
    <xf numFmtId="164" fontId="22" fillId="0" borderId="30" xfId="0" applyNumberFormat="1" applyFont="1" applyBorder="1" applyAlignment="1" applyProtection="1">
      <alignment/>
      <protection/>
    </xf>
    <xf numFmtId="164" fontId="20" fillId="0" borderId="100" xfId="0" applyNumberFormat="1" applyFont="1" applyBorder="1" applyAlignment="1" applyProtection="1">
      <alignment/>
      <protection/>
    </xf>
    <xf numFmtId="0" fontId="8" fillId="0" borderId="82" xfId="0" applyFont="1" applyBorder="1" applyAlignment="1" applyProtection="1">
      <alignment/>
      <protection/>
    </xf>
    <xf numFmtId="164" fontId="8" fillId="0" borderId="58" xfId="0" applyNumberFormat="1" applyFont="1" applyBorder="1" applyAlignment="1" applyProtection="1">
      <alignment/>
      <protection/>
    </xf>
    <xf numFmtId="164" fontId="9" fillId="0" borderId="58" xfId="0" applyNumberFormat="1" applyFont="1" applyBorder="1" applyAlignment="1" applyProtection="1">
      <alignment/>
      <protection/>
    </xf>
    <xf numFmtId="164" fontId="8" fillId="0" borderId="83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9" fontId="1" fillId="0" borderId="30" xfId="0" applyNumberFormat="1" applyFont="1" applyBorder="1" applyAlignment="1" applyProtection="1">
      <alignment/>
      <protection/>
    </xf>
    <xf numFmtId="39" fontId="1" fillId="0" borderId="113" xfId="0" applyNumberFormat="1" applyFont="1" applyBorder="1" applyAlignment="1" applyProtection="1">
      <alignment/>
      <protection/>
    </xf>
    <xf numFmtId="0" fontId="1" fillId="0" borderId="164" xfId="0" applyFont="1" applyBorder="1" applyAlignment="1" applyProtection="1">
      <alignment/>
      <protection/>
    </xf>
    <xf numFmtId="39" fontId="6" fillId="0" borderId="165" xfId="0" applyNumberFormat="1" applyFont="1" applyBorder="1" applyAlignment="1" applyProtection="1">
      <alignment horizontal="center"/>
      <protection/>
    </xf>
    <xf numFmtId="2" fontId="11" fillId="0" borderId="10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/>
      <protection/>
    </xf>
    <xf numFmtId="0" fontId="8" fillId="0" borderId="166" xfId="0" applyFont="1" applyBorder="1" applyAlignment="1" applyProtection="1">
      <alignment/>
      <protection/>
    </xf>
    <xf numFmtId="0" fontId="8" fillId="0" borderId="167" xfId="0" applyFont="1" applyBorder="1" applyAlignment="1" applyProtection="1">
      <alignment/>
      <protection/>
    </xf>
    <xf numFmtId="0" fontId="8" fillId="0" borderId="69" xfId="0" applyFont="1" applyBorder="1" applyAlignment="1" applyProtection="1">
      <alignment/>
      <protection/>
    </xf>
    <xf numFmtId="0" fontId="1" fillId="0" borderId="128" xfId="0" applyFont="1" applyBorder="1" applyAlignment="1" applyProtection="1">
      <alignment/>
      <protection/>
    </xf>
    <xf numFmtId="0" fontId="1" fillId="0" borderId="131" xfId="0" applyFont="1" applyBorder="1" applyAlignment="1" applyProtection="1">
      <alignment/>
      <protection/>
    </xf>
    <xf numFmtId="0" fontId="1" fillId="0" borderId="55" xfId="0" applyFont="1" applyBorder="1" applyAlignment="1" applyProtection="1">
      <alignment/>
      <protection/>
    </xf>
    <xf numFmtId="0" fontId="1" fillId="0" borderId="10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5" fontId="1" fillId="0" borderId="27" xfId="0" applyNumberFormat="1" applyFont="1" applyBorder="1" applyAlignment="1" applyProtection="1">
      <alignment/>
      <protection/>
    </xf>
    <xf numFmtId="0" fontId="1" fillId="0" borderId="79" xfId="0" applyFont="1" applyBorder="1" applyAlignment="1" applyProtection="1">
      <alignment/>
      <protection/>
    </xf>
    <xf numFmtId="0" fontId="1" fillId="0" borderId="139" xfId="0" applyFont="1" applyBorder="1" applyAlignment="1" applyProtection="1">
      <alignment/>
      <protection/>
    </xf>
    <xf numFmtId="0" fontId="1" fillId="0" borderId="168" xfId="0" applyFont="1" applyBorder="1" applyAlignment="1" applyProtection="1">
      <alignment/>
      <protection/>
    </xf>
    <xf numFmtId="0" fontId="1" fillId="0" borderId="45" xfId="0" applyFont="1" applyBorder="1" applyAlignment="1">
      <alignment/>
    </xf>
    <xf numFmtId="0" fontId="1" fillId="0" borderId="45" xfId="0" applyFont="1" applyBorder="1" applyAlignment="1" applyProtection="1">
      <alignment/>
      <protection/>
    </xf>
    <xf numFmtId="0" fontId="1" fillId="0" borderId="169" xfId="0" applyFont="1" applyBorder="1" applyAlignment="1" applyProtection="1">
      <alignment/>
      <protection/>
    </xf>
    <xf numFmtId="0" fontId="1" fillId="0" borderId="170" xfId="0" applyFont="1" applyBorder="1" applyAlignment="1" applyProtection="1">
      <alignment/>
      <protection/>
    </xf>
    <xf numFmtId="0" fontId="8" fillId="0" borderId="171" xfId="0" applyFont="1" applyBorder="1" applyAlignment="1" applyProtection="1">
      <alignment horizontal="center"/>
      <protection/>
    </xf>
    <xf numFmtId="0" fontId="8" fillId="0" borderId="106" xfId="0" applyFont="1" applyBorder="1" applyAlignment="1" applyProtection="1">
      <alignment/>
      <protection/>
    </xf>
    <xf numFmtId="0" fontId="8" fillId="0" borderId="172" xfId="0" applyFont="1" applyBorder="1" applyAlignment="1" applyProtection="1">
      <alignment horizontal="center"/>
      <protection/>
    </xf>
    <xf numFmtId="0" fontId="8" fillId="0" borderId="173" xfId="0" applyFont="1" applyBorder="1" applyAlignment="1" applyProtection="1">
      <alignment/>
      <protection/>
    </xf>
    <xf numFmtId="0" fontId="8" fillId="0" borderId="174" xfId="0" applyFont="1" applyBorder="1" applyAlignment="1" applyProtection="1">
      <alignment/>
      <protection/>
    </xf>
    <xf numFmtId="0" fontId="8" fillId="0" borderId="172" xfId="0" applyFont="1" applyBorder="1" applyAlignment="1" applyProtection="1">
      <alignment/>
      <protection/>
    </xf>
    <xf numFmtId="0" fontId="8" fillId="0" borderId="139" xfId="0" applyFont="1" applyBorder="1" applyAlignment="1" applyProtection="1">
      <alignment horizontal="center"/>
      <protection/>
    </xf>
    <xf numFmtId="0" fontId="1" fillId="0" borderId="175" xfId="0" applyFont="1" applyBorder="1" applyAlignment="1" applyProtection="1">
      <alignment/>
      <protection/>
    </xf>
    <xf numFmtId="164" fontId="1" fillId="0" borderId="128" xfId="0" applyNumberFormat="1" applyFont="1" applyBorder="1" applyAlignment="1" applyProtection="1">
      <alignment horizontal="center"/>
      <protection/>
    </xf>
    <xf numFmtId="164" fontId="1" fillId="0" borderId="176" xfId="0" applyNumberFormat="1" applyFont="1" applyBorder="1" applyAlignment="1" applyProtection="1">
      <alignment horizontal="center"/>
      <protection/>
    </xf>
    <xf numFmtId="164" fontId="1" fillId="0" borderId="119" xfId="0" applyNumberFormat="1" applyFont="1" applyBorder="1" applyAlignment="1" applyProtection="1">
      <alignment horizontal="center"/>
      <protection/>
    </xf>
    <xf numFmtId="164" fontId="1" fillId="0" borderId="138" xfId="0" applyNumberFormat="1" applyFont="1" applyBorder="1" applyAlignment="1" applyProtection="1">
      <alignment horizontal="center"/>
      <protection/>
    </xf>
    <xf numFmtId="164" fontId="1" fillId="0" borderId="126" xfId="0" applyNumberFormat="1" applyFont="1" applyBorder="1" applyAlignment="1" applyProtection="1">
      <alignment horizontal="center"/>
      <protection/>
    </xf>
    <xf numFmtId="164" fontId="1" fillId="0" borderId="177" xfId="0" applyNumberFormat="1" applyFont="1" applyBorder="1" applyAlignment="1" applyProtection="1">
      <alignment horizontal="center"/>
      <protection/>
    </xf>
    <xf numFmtId="0" fontId="1" fillId="0" borderId="172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139" xfId="0" applyNumberFormat="1" applyFont="1" applyBorder="1" applyAlignment="1" applyProtection="1">
      <alignment/>
      <protection/>
    </xf>
    <xf numFmtId="164" fontId="1" fillId="0" borderId="61" xfId="0" applyNumberFormat="1" applyFont="1" applyBorder="1" applyAlignment="1" applyProtection="1">
      <alignment/>
      <protection/>
    </xf>
    <xf numFmtId="0" fontId="8" fillId="0" borderId="100" xfId="0" applyFont="1" applyBorder="1" applyAlignment="1" applyProtection="1">
      <alignment horizontal="center"/>
      <protection/>
    </xf>
    <xf numFmtId="164" fontId="1" fillId="0" borderId="178" xfId="0" applyNumberFormat="1" applyFont="1" applyBorder="1" applyAlignment="1" applyProtection="1">
      <alignment horizontal="center"/>
      <protection/>
    </xf>
    <xf numFmtId="164" fontId="1" fillId="0" borderId="53" xfId="0" applyNumberFormat="1" applyFont="1" applyBorder="1" applyAlignment="1" applyProtection="1">
      <alignment horizontal="center"/>
      <protection/>
    </xf>
    <xf numFmtId="164" fontId="1" fillId="0" borderId="179" xfId="0" applyNumberFormat="1" applyFont="1" applyBorder="1" applyAlignment="1" applyProtection="1">
      <alignment horizontal="center"/>
      <protection/>
    </xf>
    <xf numFmtId="164" fontId="1" fillId="0" borderId="54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" fillId="0" borderId="120" xfId="0" applyFont="1" applyBorder="1" applyAlignment="1">
      <alignment horizontal="center"/>
    </xf>
    <xf numFmtId="0" fontId="1" fillId="0" borderId="133" xfId="0" applyFont="1" applyBorder="1" applyAlignment="1">
      <alignment horizontal="center"/>
    </xf>
    <xf numFmtId="167" fontId="8" fillId="33" borderId="180" xfId="0" applyNumberFormat="1" applyFont="1" applyFill="1" applyBorder="1" applyAlignment="1">
      <alignment horizontal="center"/>
    </xf>
    <xf numFmtId="167" fontId="8" fillId="33" borderId="181" xfId="0" applyNumberFormat="1" applyFont="1" applyFill="1" applyBorder="1" applyAlignment="1">
      <alignment horizontal="center"/>
    </xf>
    <xf numFmtId="167" fontId="8" fillId="33" borderId="182" xfId="0" applyNumberFormat="1" applyFont="1" applyFill="1" applyBorder="1" applyAlignment="1">
      <alignment horizontal="center"/>
    </xf>
    <xf numFmtId="167" fontId="8" fillId="33" borderId="183" xfId="0" applyNumberFormat="1" applyFont="1" applyFill="1" applyBorder="1" applyAlignment="1">
      <alignment horizontal="center"/>
    </xf>
    <xf numFmtId="167" fontId="8" fillId="33" borderId="23" xfId="0" applyNumberFormat="1" applyFont="1" applyFill="1" applyBorder="1" applyAlignment="1">
      <alignment horizontal="center"/>
    </xf>
    <xf numFmtId="167" fontId="8" fillId="33" borderId="184" xfId="0" applyNumberFormat="1" applyFont="1" applyFill="1" applyBorder="1" applyAlignment="1">
      <alignment horizontal="center"/>
    </xf>
    <xf numFmtId="167" fontId="8" fillId="33" borderId="185" xfId="0" applyNumberFormat="1" applyFont="1" applyFill="1" applyBorder="1" applyAlignment="1">
      <alignment horizontal="center"/>
    </xf>
    <xf numFmtId="167" fontId="8" fillId="33" borderId="186" xfId="0" applyNumberFormat="1" applyFont="1" applyFill="1" applyBorder="1" applyAlignment="1">
      <alignment horizontal="center"/>
    </xf>
    <xf numFmtId="167" fontId="8" fillId="33" borderId="187" xfId="0" applyNumberFormat="1" applyFont="1" applyFill="1" applyBorder="1" applyAlignment="1">
      <alignment horizontal="center"/>
    </xf>
    <xf numFmtId="167" fontId="8" fillId="33" borderId="188" xfId="0" applyNumberFormat="1" applyFont="1" applyFill="1" applyBorder="1" applyAlignment="1">
      <alignment horizontal="center"/>
    </xf>
    <xf numFmtId="167" fontId="8" fillId="33" borderId="189" xfId="0" applyNumberFormat="1" applyFont="1" applyFill="1" applyBorder="1" applyAlignment="1">
      <alignment horizontal="center"/>
    </xf>
    <xf numFmtId="167" fontId="8" fillId="33" borderId="190" xfId="0" applyNumberFormat="1" applyFont="1" applyFill="1" applyBorder="1" applyAlignment="1">
      <alignment horizontal="center"/>
    </xf>
    <xf numFmtId="167" fontId="8" fillId="33" borderId="34" xfId="0" applyNumberFormat="1" applyFont="1" applyFill="1" applyBorder="1" applyAlignment="1">
      <alignment horizontal="center"/>
    </xf>
    <xf numFmtId="167" fontId="8" fillId="33" borderId="25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/>
    </xf>
    <xf numFmtId="167" fontId="8" fillId="33" borderId="191" xfId="0" applyNumberFormat="1" applyFont="1" applyFill="1" applyBorder="1" applyAlignment="1">
      <alignment horizontal="center"/>
    </xf>
    <xf numFmtId="167" fontId="8" fillId="33" borderId="192" xfId="0" applyNumberFormat="1" applyFont="1" applyFill="1" applyBorder="1" applyAlignment="1">
      <alignment horizontal="center"/>
    </xf>
    <xf numFmtId="167" fontId="8" fillId="33" borderId="38" xfId="0" applyNumberFormat="1" applyFont="1" applyFill="1" applyBorder="1" applyAlignment="1">
      <alignment horizontal="center"/>
    </xf>
    <xf numFmtId="167" fontId="8" fillId="33" borderId="39" xfId="0" applyNumberFormat="1" applyFont="1" applyFill="1" applyBorder="1" applyAlignment="1">
      <alignment horizontal="center"/>
    </xf>
    <xf numFmtId="167" fontId="8" fillId="33" borderId="40" xfId="0" applyNumberFormat="1" applyFont="1" applyFill="1" applyBorder="1" applyAlignment="1">
      <alignment horizontal="center"/>
    </xf>
    <xf numFmtId="167" fontId="8" fillId="33" borderId="0" xfId="0" applyNumberFormat="1" applyFont="1" applyFill="1" applyBorder="1" applyAlignment="1">
      <alignment horizontal="center"/>
    </xf>
    <xf numFmtId="167" fontId="8" fillId="33" borderId="41" xfId="0" applyNumberFormat="1" applyFont="1" applyFill="1" applyBorder="1" applyAlignment="1">
      <alignment horizontal="center"/>
    </xf>
    <xf numFmtId="167" fontId="8" fillId="33" borderId="193" xfId="0" applyNumberFormat="1" applyFont="1" applyFill="1" applyBorder="1" applyAlignment="1">
      <alignment horizontal="center"/>
    </xf>
    <xf numFmtId="167" fontId="1" fillId="0" borderId="83" xfId="0" applyNumberFormat="1" applyFont="1" applyBorder="1" applyAlignment="1" applyProtection="1">
      <alignment horizontal="center"/>
      <protection/>
    </xf>
    <xf numFmtId="167" fontId="1" fillId="0" borderId="57" xfId="0" applyNumberFormat="1" applyFont="1" applyBorder="1" applyAlignment="1" applyProtection="1">
      <alignment horizontal="center"/>
      <protection/>
    </xf>
    <xf numFmtId="167" fontId="1" fillId="0" borderId="58" xfId="0" applyNumberFormat="1" applyFont="1" applyBorder="1" applyAlignment="1" applyProtection="1">
      <alignment horizontal="center"/>
      <protection/>
    </xf>
    <xf numFmtId="167" fontId="1" fillId="0" borderId="194" xfId="0" applyNumberFormat="1" applyFont="1" applyBorder="1" applyAlignment="1" applyProtection="1">
      <alignment horizontal="center"/>
      <protection/>
    </xf>
    <xf numFmtId="167" fontId="1" fillId="0" borderId="59" xfId="0" applyNumberFormat="1" applyFont="1" applyBorder="1" applyAlignment="1" applyProtection="1">
      <alignment horizontal="center"/>
      <protection/>
    </xf>
    <xf numFmtId="167" fontId="1" fillId="0" borderId="69" xfId="0" applyNumberFormat="1" applyFont="1" applyBorder="1" applyAlignment="1" applyProtection="1">
      <alignment horizontal="center"/>
      <protection/>
    </xf>
    <xf numFmtId="167" fontId="1" fillId="0" borderId="30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>
      <alignment/>
      <protection/>
    </xf>
    <xf numFmtId="167" fontId="8" fillId="0" borderId="52" xfId="0" applyNumberFormat="1" applyFont="1" applyBorder="1" applyAlignment="1" applyProtection="1">
      <alignment/>
      <protection/>
    </xf>
    <xf numFmtId="167" fontId="8" fillId="0" borderId="53" xfId="0" applyNumberFormat="1" applyFont="1" applyBorder="1" applyAlignment="1" applyProtection="1">
      <alignment/>
      <protection/>
    </xf>
    <xf numFmtId="167" fontId="8" fillId="0" borderId="54" xfId="0" applyNumberFormat="1" applyFont="1" applyBorder="1" applyAlignment="1" applyProtection="1">
      <alignment/>
      <protection/>
    </xf>
    <xf numFmtId="167" fontId="8" fillId="0" borderId="56" xfId="0" applyNumberFormat="1" applyFont="1" applyBorder="1" applyAlignment="1" applyProtection="1">
      <alignment/>
      <protection/>
    </xf>
    <xf numFmtId="167" fontId="8" fillId="0" borderId="57" xfId="0" applyNumberFormat="1" applyFont="1" applyBorder="1" applyAlignment="1" applyProtection="1">
      <alignment/>
      <protection/>
    </xf>
    <xf numFmtId="167" fontId="8" fillId="0" borderId="58" xfId="0" applyNumberFormat="1" applyFont="1" applyBorder="1" applyAlignment="1" applyProtection="1">
      <alignment/>
      <protection/>
    </xf>
    <xf numFmtId="167" fontId="8" fillId="0" borderId="59" xfId="0" applyNumberFormat="1" applyFont="1" applyBorder="1" applyAlignment="1" applyProtection="1">
      <alignment/>
      <protection/>
    </xf>
    <xf numFmtId="167" fontId="8" fillId="0" borderId="36" xfId="0" applyNumberFormat="1" applyFont="1" applyBorder="1" applyAlignment="1" applyProtection="1">
      <alignment horizontal="center"/>
      <protection/>
    </xf>
    <xf numFmtId="167" fontId="8" fillId="0" borderId="60" xfId="0" applyNumberFormat="1" applyFont="1" applyBorder="1" applyAlignment="1" applyProtection="1">
      <alignment horizontal="center"/>
      <protection/>
    </xf>
    <xf numFmtId="167" fontId="8" fillId="0" borderId="33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Border="1" applyAlignment="1" applyProtection="1">
      <alignment horizontal="center"/>
      <protection/>
    </xf>
    <xf numFmtId="167" fontId="8" fillId="0" borderId="61" xfId="0" applyNumberFormat="1" applyFont="1" applyBorder="1" applyAlignment="1" applyProtection="1">
      <alignment horizontal="center"/>
      <protection/>
    </xf>
    <xf numFmtId="167" fontId="1" fillId="0" borderId="63" xfId="0" applyNumberFormat="1" applyFont="1" applyBorder="1" applyAlignment="1" applyProtection="1">
      <alignment/>
      <protection/>
    </xf>
    <xf numFmtId="167" fontId="1" fillId="0" borderId="64" xfId="0" applyNumberFormat="1" applyFont="1" applyBorder="1" applyAlignment="1" applyProtection="1">
      <alignment/>
      <protection/>
    </xf>
    <xf numFmtId="167" fontId="1" fillId="0" borderId="195" xfId="0" applyNumberFormat="1" applyFont="1" applyBorder="1" applyAlignment="1" applyProtection="1">
      <alignment horizontal="center"/>
      <protection/>
    </xf>
    <xf numFmtId="167" fontId="1" fillId="0" borderId="196" xfId="0" applyNumberFormat="1" applyFont="1" applyBorder="1" applyAlignment="1" applyProtection="1">
      <alignment horizontal="center"/>
      <protection/>
    </xf>
    <xf numFmtId="167" fontId="1" fillId="0" borderId="197" xfId="0" applyNumberFormat="1" applyFont="1" applyBorder="1" applyAlignment="1" applyProtection="1">
      <alignment horizontal="center"/>
      <protection/>
    </xf>
    <xf numFmtId="167" fontId="1" fillId="0" borderId="198" xfId="0" applyNumberFormat="1" applyFont="1" applyBorder="1" applyAlignment="1" applyProtection="1">
      <alignment horizontal="center"/>
      <protection/>
    </xf>
    <xf numFmtId="167" fontId="1" fillId="0" borderId="163" xfId="0" applyNumberFormat="1" applyFont="1" applyBorder="1" applyAlignment="1" applyProtection="1">
      <alignment horizontal="center"/>
      <protection/>
    </xf>
    <xf numFmtId="167" fontId="1" fillId="0" borderId="199" xfId="0" applyNumberFormat="1" applyFont="1" applyBorder="1" applyAlignment="1" applyProtection="1">
      <alignment horizontal="center"/>
      <protection/>
    </xf>
    <xf numFmtId="167" fontId="1" fillId="0" borderId="77" xfId="0" applyNumberFormat="1" applyFont="1" applyBorder="1" applyAlignment="1" applyProtection="1">
      <alignment horizontal="center"/>
      <protection/>
    </xf>
    <xf numFmtId="167" fontId="1" fillId="0" borderId="200" xfId="0" applyNumberFormat="1" applyFont="1" applyBorder="1" applyAlignment="1" applyProtection="1">
      <alignment horizontal="center"/>
      <protection/>
    </xf>
    <xf numFmtId="167" fontId="1" fillId="0" borderId="76" xfId="0" applyNumberFormat="1" applyFont="1" applyBorder="1" applyAlignment="1" applyProtection="1">
      <alignment horizontal="center"/>
      <protection/>
    </xf>
    <xf numFmtId="167" fontId="1" fillId="0" borderId="36" xfId="0" applyNumberFormat="1" applyFont="1" applyBorder="1" applyAlignment="1" applyProtection="1">
      <alignment horizontal="center"/>
      <protection/>
    </xf>
    <xf numFmtId="167" fontId="1" fillId="0" borderId="60" xfId="0" applyNumberFormat="1" applyFont="1" applyBorder="1" applyAlignment="1" applyProtection="1">
      <alignment horizontal="center"/>
      <protection/>
    </xf>
    <xf numFmtId="167" fontId="1" fillId="0" borderId="33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201" xfId="0" applyNumberFormat="1" applyFont="1" applyBorder="1" applyAlignment="1" applyProtection="1">
      <alignment horizontal="center"/>
      <protection/>
    </xf>
    <xf numFmtId="167" fontId="1" fillId="0" borderId="103" xfId="0" applyNumberFormat="1" applyFont="1" applyBorder="1" applyAlignment="1" applyProtection="1">
      <alignment horizontal="center"/>
      <protection/>
    </xf>
    <xf numFmtId="167" fontId="1" fillId="0" borderId="157" xfId="0" applyNumberFormat="1" applyFont="1" applyBorder="1" applyAlignment="1" applyProtection="1">
      <alignment horizontal="center"/>
      <protection/>
    </xf>
    <xf numFmtId="167" fontId="1" fillId="0" borderId="10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/>
      <protection/>
    </xf>
    <xf numFmtId="164" fontId="1" fillId="0" borderId="130" xfId="0" applyNumberFormat="1" applyFont="1" applyBorder="1" applyAlignment="1" applyProtection="1">
      <alignment horizontal="center"/>
      <protection/>
    </xf>
    <xf numFmtId="164" fontId="1" fillId="0" borderId="147" xfId="0" applyNumberFormat="1" applyFont="1" applyBorder="1" applyAlignment="1" applyProtection="1">
      <alignment horizontal="center"/>
      <protection/>
    </xf>
    <xf numFmtId="0" fontId="1" fillId="0" borderId="79" xfId="0" applyFont="1" applyBorder="1" applyAlignment="1" applyProtection="1">
      <alignment horizontal="center"/>
      <protection/>
    </xf>
    <xf numFmtId="0" fontId="1" fillId="0" borderId="97" xfId="0" applyFont="1" applyBorder="1" applyAlignment="1">
      <alignment/>
    </xf>
    <xf numFmtId="0" fontId="1" fillId="0" borderId="202" xfId="0" applyFont="1" applyBorder="1" applyAlignment="1">
      <alignment horizontal="center"/>
    </xf>
    <xf numFmtId="0" fontId="1" fillId="0" borderId="123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2" fontId="1" fillId="0" borderId="199" xfId="0" applyNumberFormat="1" applyFont="1" applyBorder="1" applyAlignment="1" applyProtection="1">
      <alignment horizontal="center"/>
      <protection/>
    </xf>
    <xf numFmtId="2" fontId="1" fillId="0" borderId="176" xfId="0" applyNumberFormat="1" applyFont="1" applyBorder="1" applyAlignment="1" applyProtection="1">
      <alignment horizontal="center"/>
      <protection/>
    </xf>
    <xf numFmtId="164" fontId="1" fillId="0" borderId="74" xfId="0" applyNumberFormat="1" applyFont="1" applyBorder="1" applyAlignment="1" applyProtection="1">
      <alignment horizontal="center"/>
      <protection/>
    </xf>
    <xf numFmtId="164" fontId="1" fillId="0" borderId="75" xfId="0" applyNumberFormat="1" applyFont="1" applyBorder="1" applyAlignment="1" applyProtection="1">
      <alignment horizontal="center"/>
      <protection/>
    </xf>
    <xf numFmtId="2" fontId="1" fillId="0" borderId="203" xfId="0" applyNumberFormat="1" applyFont="1" applyBorder="1" applyAlignment="1" applyProtection="1">
      <alignment horizontal="center"/>
      <protection/>
    </xf>
    <xf numFmtId="2" fontId="1" fillId="0" borderId="177" xfId="0" applyNumberFormat="1" applyFont="1" applyBorder="1" applyAlignment="1" applyProtection="1">
      <alignment horizontal="center"/>
      <protection/>
    </xf>
    <xf numFmtId="164" fontId="1" fillId="0" borderId="55" xfId="0" applyNumberFormat="1" applyFont="1" applyBorder="1" applyAlignment="1" applyProtection="1">
      <alignment/>
      <protection/>
    </xf>
    <xf numFmtId="164" fontId="1" fillId="0" borderId="32" xfId="0" applyNumberFormat="1" applyFont="1" applyBorder="1" applyAlignment="1" applyProtection="1">
      <alignment/>
      <protection/>
    </xf>
    <xf numFmtId="164" fontId="1" fillId="0" borderId="80" xfId="0" applyNumberFormat="1" applyFont="1" applyBorder="1" applyAlignment="1" applyProtection="1">
      <alignment/>
      <protection/>
    </xf>
    <xf numFmtId="164" fontId="1" fillId="0" borderId="51" xfId="0" applyNumberFormat="1" applyFont="1" applyBorder="1" applyAlignment="1" applyProtection="1">
      <alignment horizontal="center"/>
      <protection/>
    </xf>
    <xf numFmtId="164" fontId="1" fillId="0" borderId="204" xfId="0" applyNumberFormat="1" applyFont="1" applyBorder="1" applyAlignment="1" applyProtection="1">
      <alignment horizontal="center"/>
      <protection/>
    </xf>
    <xf numFmtId="164" fontId="1" fillId="0" borderId="102" xfId="0" applyNumberFormat="1" applyFont="1" applyBorder="1" applyAlignment="1" applyProtection="1">
      <alignment horizontal="center"/>
      <protection/>
    </xf>
    <xf numFmtId="0" fontId="1" fillId="0" borderId="205" xfId="0" applyFont="1" applyBorder="1" applyAlignment="1">
      <alignment horizontal="center"/>
    </xf>
    <xf numFmtId="0" fontId="1" fillId="0" borderId="206" xfId="0" applyFont="1" applyBorder="1" applyAlignment="1">
      <alignment/>
    </xf>
    <xf numFmtId="0" fontId="1" fillId="0" borderId="207" xfId="0" applyFont="1" applyBorder="1" applyAlignment="1">
      <alignment/>
    </xf>
    <xf numFmtId="0" fontId="1" fillId="0" borderId="208" xfId="0" applyFont="1" applyBorder="1" applyAlignment="1">
      <alignment/>
    </xf>
    <xf numFmtId="169" fontId="1" fillId="0" borderId="209" xfId="0" applyNumberFormat="1" applyFont="1" applyBorder="1" applyAlignment="1" applyProtection="1">
      <alignment horizontal="center"/>
      <protection/>
    </xf>
    <xf numFmtId="169" fontId="1" fillId="0" borderId="210" xfId="0" applyNumberFormat="1" applyFont="1" applyBorder="1" applyAlignment="1" applyProtection="1">
      <alignment horizontal="center"/>
      <protection/>
    </xf>
    <xf numFmtId="0" fontId="1" fillId="0" borderId="182" xfId="0" applyFont="1" applyBorder="1" applyAlignment="1" applyProtection="1">
      <alignment horizontal="center"/>
      <protection/>
    </xf>
    <xf numFmtId="0" fontId="1" fillId="0" borderId="211" xfId="0" applyFont="1" applyBorder="1" applyAlignment="1" applyProtection="1">
      <alignment/>
      <protection/>
    </xf>
    <xf numFmtId="0" fontId="1" fillId="0" borderId="212" xfId="0" applyFont="1" applyBorder="1" applyAlignment="1" applyProtection="1">
      <alignment/>
      <protection/>
    </xf>
    <xf numFmtId="0" fontId="1" fillId="0" borderId="213" xfId="0" applyFont="1" applyBorder="1" applyAlignment="1" applyProtection="1">
      <alignment/>
      <protection/>
    </xf>
    <xf numFmtId="0" fontId="1" fillId="0" borderId="214" xfId="0" applyFont="1" applyBorder="1" applyAlignment="1" applyProtection="1">
      <alignment horizontal="center"/>
      <protection/>
    </xf>
    <xf numFmtId="0" fontId="1" fillId="0" borderId="215" xfId="0" applyFont="1" applyBorder="1" applyAlignment="1" applyProtection="1">
      <alignment/>
      <protection/>
    </xf>
    <xf numFmtId="0" fontId="1" fillId="0" borderId="216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217" xfId="0" applyFont="1" applyBorder="1" applyAlignment="1" applyProtection="1">
      <alignment horizontal="center"/>
      <protection/>
    </xf>
    <xf numFmtId="0" fontId="1" fillId="0" borderId="218" xfId="0" applyFont="1" applyBorder="1" applyAlignment="1" applyProtection="1">
      <alignment/>
      <protection/>
    </xf>
    <xf numFmtId="0" fontId="1" fillId="0" borderId="219" xfId="0" applyFont="1" applyBorder="1" applyAlignment="1" applyProtection="1">
      <alignment/>
      <protection/>
    </xf>
    <xf numFmtId="0" fontId="1" fillId="0" borderId="220" xfId="0" applyFont="1" applyBorder="1" applyAlignment="1" applyProtection="1">
      <alignment/>
      <protection/>
    </xf>
    <xf numFmtId="0" fontId="1" fillId="0" borderId="221" xfId="0" applyFont="1" applyBorder="1" applyAlignment="1" applyProtection="1">
      <alignment horizontal="center"/>
      <protection/>
    </xf>
    <xf numFmtId="0" fontId="1" fillId="0" borderId="222" xfId="0" applyFont="1" applyBorder="1" applyAlignment="1" applyProtection="1">
      <alignment horizontal="center"/>
      <protection/>
    </xf>
    <xf numFmtId="164" fontId="1" fillId="0" borderId="223" xfId="0" applyNumberFormat="1" applyFont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" fillId="0" borderId="224" xfId="0" applyFont="1" applyBorder="1" applyAlignment="1" applyProtection="1">
      <alignment horizontal="center"/>
      <protection/>
    </xf>
    <xf numFmtId="0" fontId="1" fillId="0" borderId="224" xfId="0" applyFont="1" applyBorder="1" applyAlignment="1" applyProtection="1">
      <alignment/>
      <protection/>
    </xf>
    <xf numFmtId="0" fontId="14" fillId="0" borderId="58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1" fillId="0" borderId="78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79" xfId="0" applyFont="1" applyBorder="1" applyAlignment="1" applyProtection="1">
      <alignment horizontal="center"/>
      <protection locked="0"/>
    </xf>
    <xf numFmtId="0" fontId="11" fillId="0" borderId="225" xfId="0" applyFont="1" applyBorder="1" applyAlignment="1" applyProtection="1">
      <alignment horizontal="center"/>
      <protection locked="0"/>
    </xf>
    <xf numFmtId="0" fontId="11" fillId="0" borderId="226" xfId="0" applyFont="1" applyBorder="1" applyAlignment="1" applyProtection="1">
      <alignment horizontal="center"/>
      <protection locked="0"/>
    </xf>
    <xf numFmtId="0" fontId="11" fillId="0" borderId="116" xfId="0" applyFont="1" applyBorder="1" applyAlignment="1" applyProtection="1">
      <alignment horizontal="center"/>
      <protection locked="0"/>
    </xf>
    <xf numFmtId="0" fontId="11" fillId="0" borderId="74" xfId="0" applyFont="1" applyBorder="1" applyAlignment="1" applyProtection="1">
      <alignment horizontal="center"/>
      <protection locked="0"/>
    </xf>
    <xf numFmtId="0" fontId="11" fillId="0" borderId="76" xfId="0" applyFont="1" applyBorder="1" applyAlignment="1" applyProtection="1">
      <alignment horizontal="center"/>
      <protection locked="0"/>
    </xf>
    <xf numFmtId="0" fontId="11" fillId="0" borderId="77" xfId="0" applyFont="1" applyBorder="1" applyAlignment="1" applyProtection="1">
      <alignment horizontal="center"/>
      <protection locked="0"/>
    </xf>
    <xf numFmtId="0" fontId="8" fillId="33" borderId="227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center" vertical="center" wrapText="1"/>
      <protection/>
    </xf>
    <xf numFmtId="0" fontId="8" fillId="33" borderId="228" xfId="0" applyFont="1" applyFill="1" applyBorder="1" applyAlignment="1" applyProtection="1">
      <alignment horizontal="center" vertical="center" wrapText="1"/>
      <protection/>
    </xf>
    <xf numFmtId="0" fontId="8" fillId="33" borderId="229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8" fillId="33" borderId="230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231" xfId="0" applyFont="1" applyFill="1" applyBorder="1" applyAlignment="1" applyProtection="1">
      <alignment horizontal="center" vertical="center" wrapText="1"/>
      <protection/>
    </xf>
    <xf numFmtId="0" fontId="1" fillId="33" borderId="228" xfId="0" applyFont="1" applyFill="1" applyBorder="1" applyAlignment="1" applyProtection="1">
      <alignment/>
      <protection/>
    </xf>
    <xf numFmtId="0" fontId="3" fillId="0" borderId="232" xfId="0" applyFont="1" applyFill="1" applyBorder="1" applyAlignment="1" applyProtection="1">
      <alignment horizontal="center" vertical="center" wrapText="1"/>
      <protection locked="0"/>
    </xf>
    <xf numFmtId="0" fontId="3" fillId="0" borderId="233" xfId="0" applyFont="1" applyFill="1" applyBorder="1" applyAlignment="1" applyProtection="1">
      <alignment horizontal="center"/>
      <protection locked="0"/>
    </xf>
    <xf numFmtId="0" fontId="3" fillId="0" borderId="234" xfId="0" applyFont="1" applyFill="1" applyBorder="1" applyAlignment="1" applyProtection="1">
      <alignment horizontal="center" vertical="center" wrapText="1"/>
      <protection locked="0"/>
    </xf>
    <xf numFmtId="0" fontId="3" fillId="0" borderId="235" xfId="0" applyFont="1" applyFill="1" applyBorder="1" applyAlignment="1" applyProtection="1">
      <alignment horizontal="center"/>
      <protection locked="0"/>
    </xf>
    <xf numFmtId="0" fontId="1" fillId="0" borderId="89" xfId="0" applyFont="1" applyFill="1" applyBorder="1" applyAlignment="1" applyProtection="1">
      <alignment horizontal="center" vertical="center" wrapText="1"/>
      <protection/>
    </xf>
    <xf numFmtId="0" fontId="1" fillId="0" borderId="89" xfId="0" applyFont="1" applyFill="1" applyBorder="1" applyAlignment="1" applyProtection="1">
      <alignment/>
      <protection/>
    </xf>
    <xf numFmtId="0" fontId="11" fillId="0" borderId="233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3" fillId="0" borderId="236" xfId="0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33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/>
    </xf>
    <xf numFmtId="0" fontId="8" fillId="0" borderId="227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28" xfId="0" applyFont="1" applyFill="1" applyBorder="1" applyAlignment="1" applyProtection="1">
      <alignment horizontal="center" vertical="center" wrapText="1"/>
      <protection/>
    </xf>
    <xf numFmtId="0" fontId="8" fillId="0" borderId="22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230" xfId="0" applyFont="1" applyFill="1" applyBorder="1" applyAlignment="1" applyProtection="1">
      <alignment horizontal="center" vertical="center" wrapText="1"/>
      <protection/>
    </xf>
    <xf numFmtId="0" fontId="8" fillId="0" borderId="93" xfId="0" applyFont="1" applyFill="1" applyBorder="1" applyAlignment="1" applyProtection="1">
      <alignment horizontal="center" vertical="center" wrapText="1"/>
      <protection/>
    </xf>
    <xf numFmtId="0" fontId="8" fillId="0" borderId="231" xfId="0" applyFont="1" applyFill="1" applyBorder="1" applyAlignment="1" applyProtection="1">
      <alignment horizontal="center" vertical="center" wrapText="1"/>
      <protection/>
    </xf>
    <xf numFmtId="0" fontId="1" fillId="0" borderId="228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11" fillId="0" borderId="212" xfId="0" applyFont="1" applyFill="1" applyBorder="1" applyAlignment="1" applyProtection="1">
      <alignment horizontal="center"/>
      <protection locked="0"/>
    </xf>
    <xf numFmtId="0" fontId="3" fillId="0" borderId="237" xfId="0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Fill="1" applyBorder="1" applyAlignment="1" applyProtection="1">
      <alignment horizontal="center"/>
      <protection locked="0"/>
    </xf>
    <xf numFmtId="0" fontId="3" fillId="0" borderId="235" xfId="0" applyFont="1" applyFill="1" applyBorder="1" applyAlignment="1" applyProtection="1">
      <alignment horizontal="center" vertical="center" wrapText="1"/>
      <protection locked="0"/>
    </xf>
    <xf numFmtId="0" fontId="3" fillId="0" borderId="238" xfId="0" applyFont="1" applyFill="1" applyBorder="1" applyAlignment="1" applyProtection="1">
      <alignment horizontal="center" vertical="center" wrapText="1"/>
      <protection locked="0"/>
    </xf>
    <xf numFmtId="0" fontId="8" fillId="0" borderId="102" xfId="0" applyFont="1" applyBorder="1" applyAlignment="1" applyProtection="1">
      <alignment horizontal="center"/>
      <protection/>
    </xf>
    <xf numFmtId="0" fontId="8" fillId="0" borderId="104" xfId="0" applyFont="1" applyBorder="1" applyAlignment="1" applyProtection="1">
      <alignment horizontal="center"/>
      <protection/>
    </xf>
    <xf numFmtId="0" fontId="8" fillId="0" borderId="103" xfId="0" applyFont="1" applyBorder="1" applyAlignment="1" applyProtection="1">
      <alignment horizontal="center"/>
      <protection/>
    </xf>
    <xf numFmtId="0" fontId="8" fillId="0" borderId="8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8" fillId="0" borderId="96" xfId="0" applyFont="1" applyBorder="1" applyAlignment="1" applyProtection="1">
      <alignment horizontal="center"/>
      <protection/>
    </xf>
    <xf numFmtId="0" fontId="8" fillId="0" borderId="98" xfId="0" applyFont="1" applyBorder="1" applyAlignment="1" applyProtection="1">
      <alignment horizontal="center"/>
      <protection/>
    </xf>
    <xf numFmtId="0" fontId="8" fillId="0" borderId="99" xfId="0" applyFont="1" applyBorder="1" applyAlignment="1" applyProtection="1">
      <alignment horizontal="center"/>
      <protection/>
    </xf>
    <xf numFmtId="0" fontId="8" fillId="33" borderId="239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/>
    </xf>
    <xf numFmtId="0" fontId="8" fillId="33" borderId="240" xfId="0" applyFont="1" applyFill="1" applyBorder="1" applyAlignment="1">
      <alignment horizontal="center" vertical="center" wrapText="1"/>
    </xf>
    <xf numFmtId="0" fontId="1" fillId="33" borderId="241" xfId="0" applyFont="1" applyFill="1" applyBorder="1" applyAlignment="1">
      <alignment/>
    </xf>
    <xf numFmtId="0" fontId="8" fillId="33" borderId="233" xfId="0" applyFont="1" applyFill="1" applyBorder="1" applyAlignment="1">
      <alignment horizontal="center" vertical="center" wrapText="1"/>
    </xf>
    <xf numFmtId="0" fontId="1" fillId="33" borderId="233" xfId="0" applyFont="1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233" xfId="0" applyFont="1" applyFill="1" applyBorder="1" applyAlignment="1">
      <alignment horizontal="center"/>
    </xf>
    <xf numFmtId="0" fontId="8" fillId="35" borderId="242" xfId="0" applyFont="1" applyFill="1" applyBorder="1" applyAlignment="1">
      <alignment horizontal="center"/>
    </xf>
    <xf numFmtId="167" fontId="8" fillId="35" borderId="94" xfId="0" applyNumberFormat="1" applyFont="1" applyFill="1" applyBorder="1" applyAlignment="1">
      <alignment horizontal="center"/>
    </xf>
    <xf numFmtId="167" fontId="8" fillId="35" borderId="235" xfId="0" applyNumberFormat="1" applyFont="1" applyFill="1" applyBorder="1" applyAlignment="1">
      <alignment horizontal="center"/>
    </xf>
    <xf numFmtId="167" fontId="8" fillId="35" borderId="17" xfId="0" applyNumberFormat="1" applyFont="1" applyFill="1" applyBorder="1" applyAlignment="1">
      <alignment horizontal="center"/>
    </xf>
    <xf numFmtId="2" fontId="8" fillId="33" borderId="239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/>
    </xf>
    <xf numFmtId="2" fontId="8" fillId="33" borderId="191" xfId="0" applyNumberFormat="1" applyFont="1" applyFill="1" applyBorder="1" applyAlignment="1">
      <alignment horizontal="center" vertical="center" wrapText="1"/>
    </xf>
    <xf numFmtId="2" fontId="1" fillId="33" borderId="85" xfId="0" applyNumberFormat="1" applyFont="1" applyFill="1" applyBorder="1" applyAlignment="1">
      <alignment/>
    </xf>
    <xf numFmtId="2" fontId="8" fillId="33" borderId="240" xfId="0" applyNumberFormat="1" applyFont="1" applyFill="1" applyBorder="1" applyAlignment="1">
      <alignment horizontal="center" vertical="center" wrapText="1"/>
    </xf>
    <xf numFmtId="2" fontId="1" fillId="33" borderId="241" xfId="0" applyNumberFormat="1" applyFont="1" applyFill="1" applyBorder="1" applyAlignment="1">
      <alignment/>
    </xf>
    <xf numFmtId="2" fontId="8" fillId="33" borderId="233" xfId="0" applyNumberFormat="1" applyFont="1" applyFill="1" applyBorder="1" applyAlignment="1">
      <alignment horizontal="center" vertical="center" wrapText="1"/>
    </xf>
    <xf numFmtId="2" fontId="1" fillId="33" borderId="233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/>
    </xf>
    <xf numFmtId="2" fontId="8" fillId="35" borderId="18" xfId="0" applyNumberFormat="1" applyFont="1" applyFill="1" applyBorder="1" applyAlignment="1">
      <alignment horizontal="center"/>
    </xf>
    <xf numFmtId="2" fontId="8" fillId="35" borderId="233" xfId="0" applyNumberFormat="1" applyFont="1" applyFill="1" applyBorder="1" applyAlignment="1">
      <alignment horizontal="center"/>
    </xf>
    <xf numFmtId="2" fontId="8" fillId="35" borderId="11" xfId="0" applyNumberFormat="1" applyFont="1" applyFill="1" applyBorder="1" applyAlignment="1">
      <alignment horizontal="center"/>
    </xf>
    <xf numFmtId="167" fontId="8" fillId="33" borderId="239" xfId="0" applyNumberFormat="1" applyFont="1" applyFill="1" applyBorder="1" applyAlignment="1">
      <alignment horizontal="center" vertical="center" wrapText="1"/>
    </xf>
    <xf numFmtId="167" fontId="8" fillId="33" borderId="43" xfId="0" applyNumberFormat="1" applyFont="1" applyFill="1" applyBorder="1" applyAlignment="1">
      <alignment/>
    </xf>
    <xf numFmtId="167" fontId="8" fillId="33" borderId="191" xfId="0" applyNumberFormat="1" applyFont="1" applyFill="1" applyBorder="1" applyAlignment="1">
      <alignment horizontal="center" vertical="center" wrapText="1"/>
    </xf>
    <xf numFmtId="167" fontId="8" fillId="33" borderId="85" xfId="0" applyNumberFormat="1" applyFont="1" applyFill="1" applyBorder="1" applyAlignment="1">
      <alignment/>
    </xf>
    <xf numFmtId="167" fontId="8" fillId="33" borderId="240" xfId="0" applyNumberFormat="1" applyFont="1" applyFill="1" applyBorder="1" applyAlignment="1">
      <alignment horizontal="center" vertical="center" wrapText="1"/>
    </xf>
    <xf numFmtId="167" fontId="8" fillId="33" borderId="241" xfId="0" applyNumberFormat="1" applyFont="1" applyFill="1" applyBorder="1" applyAlignment="1">
      <alignment/>
    </xf>
    <xf numFmtId="167" fontId="8" fillId="33" borderId="233" xfId="0" applyNumberFormat="1" applyFont="1" applyFill="1" applyBorder="1" applyAlignment="1">
      <alignment horizontal="center" vertical="center" wrapText="1"/>
    </xf>
    <xf numFmtId="167" fontId="8" fillId="33" borderId="233" xfId="0" applyNumberFormat="1" applyFont="1" applyFill="1" applyBorder="1" applyAlignment="1">
      <alignment/>
    </xf>
    <xf numFmtId="167" fontId="8" fillId="33" borderId="11" xfId="0" applyNumberFormat="1" applyFont="1" applyFill="1" applyBorder="1" applyAlignment="1">
      <alignment horizontal="center" vertical="center" wrapText="1"/>
    </xf>
    <xf numFmtId="167" fontId="8" fillId="33" borderId="11" xfId="0" applyNumberFormat="1" applyFont="1" applyFill="1" applyBorder="1" applyAlignment="1">
      <alignment/>
    </xf>
    <xf numFmtId="0" fontId="8" fillId="33" borderId="243" xfId="0" applyFont="1" applyFill="1" applyBorder="1" applyAlignment="1">
      <alignment horizontal="center" vertical="center" wrapText="1"/>
    </xf>
    <xf numFmtId="0" fontId="1" fillId="33" borderId="238" xfId="0" applyFont="1" applyFill="1" applyBorder="1" applyAlignment="1">
      <alignment/>
    </xf>
    <xf numFmtId="0" fontId="8" fillId="33" borderId="238" xfId="0" applyFont="1" applyFill="1" applyBorder="1" applyAlignment="1">
      <alignment/>
    </xf>
    <xf numFmtId="167" fontId="8" fillId="35" borderId="244" xfId="0" applyNumberFormat="1" applyFont="1" applyFill="1" applyBorder="1" applyAlignment="1">
      <alignment horizontal="center"/>
    </xf>
    <xf numFmtId="167" fontId="8" fillId="35" borderId="245" xfId="0" applyNumberFormat="1" applyFont="1" applyFill="1" applyBorder="1" applyAlignment="1">
      <alignment horizontal="center"/>
    </xf>
    <xf numFmtId="167" fontId="8" fillId="35" borderId="221" xfId="0" applyNumberFormat="1" applyFont="1" applyFill="1" applyBorder="1" applyAlignment="1">
      <alignment horizontal="center"/>
    </xf>
    <xf numFmtId="0" fontId="8" fillId="33" borderId="246" xfId="0" applyFont="1" applyFill="1" applyBorder="1" applyAlignment="1">
      <alignment horizontal="center" vertical="center" wrapText="1"/>
    </xf>
    <xf numFmtId="0" fontId="1" fillId="33" borderId="2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301"/>
  <sheetViews>
    <sheetView showGridLines="0" tabSelected="1" zoomScalePageLayoutView="0" workbookViewId="0" topLeftCell="A1">
      <selection activeCell="J5" sqref="J5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4" width="9.8515625" style="23" customWidth="1"/>
    <col min="5" max="5" width="11.00390625" style="23" customWidth="1"/>
    <col min="6" max="6" width="11.7109375" style="23" customWidth="1"/>
    <col min="7" max="7" width="13.140625" style="23" customWidth="1"/>
    <col min="8" max="8" width="10.00390625" style="23" customWidth="1"/>
    <col min="9" max="9" width="10.421875" style="23" bestFit="1" customWidth="1"/>
    <col min="10" max="14" width="7.7109375" style="23" customWidth="1"/>
    <col min="15" max="15" width="1.7109375" style="23" customWidth="1"/>
    <col min="16" max="16384" width="9.7109375" style="23" customWidth="1"/>
  </cols>
  <sheetData>
    <row r="1" spans="1:1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2"/>
      <c r="B2" s="22"/>
      <c r="C2" s="116" t="s">
        <v>212</v>
      </c>
      <c r="D2" s="22"/>
      <c r="E2" s="22"/>
      <c r="F2" s="22"/>
      <c r="G2" s="22"/>
      <c r="H2" s="22"/>
      <c r="I2" s="22"/>
      <c r="J2" s="22"/>
      <c r="K2" s="22"/>
      <c r="L2" s="22"/>
      <c r="M2" s="453" t="s">
        <v>214</v>
      </c>
      <c r="N2" s="22"/>
      <c r="O2" s="22"/>
    </row>
    <row r="3" spans="1:15" ht="12.75">
      <c r="A3" s="22"/>
      <c r="B3" s="22"/>
      <c r="C3" s="116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2"/>
      <c r="B4" s="22"/>
      <c r="C4" s="116" t="s">
        <v>1</v>
      </c>
      <c r="D4" s="22"/>
      <c r="E4" s="22"/>
      <c r="F4" s="22"/>
      <c r="G4" s="22"/>
      <c r="H4" s="22"/>
      <c r="I4" s="22"/>
      <c r="J4" s="22"/>
      <c r="K4" s="22"/>
      <c r="L4" s="22"/>
      <c r="M4" s="452"/>
      <c r="N4" s="22"/>
      <c r="O4" s="22"/>
    </row>
    <row r="5" spans="1:15" ht="12.75">
      <c r="A5" s="22"/>
      <c r="B5" s="22"/>
      <c r="C5" s="116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22"/>
      <c r="B6" s="22"/>
      <c r="C6" s="116" t="s">
        <v>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22"/>
      <c r="B7" s="22"/>
      <c r="C7" s="11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27" ht="12.75">
      <c r="A8" s="22"/>
      <c r="B8" s="22"/>
      <c r="C8" s="116" t="s">
        <v>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17"/>
    </row>
    <row r="9" spans="1:27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17"/>
    </row>
    <row r="10" spans="1:24" ht="18">
      <c r="A10" s="22"/>
      <c r="B10" s="27"/>
      <c r="C10" s="118" t="s">
        <v>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19" t="s">
        <v>6</v>
      </c>
      <c r="O10" s="29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2.75">
      <c r="A11" s="22"/>
      <c r="B11" s="30"/>
      <c r="C11" s="27" t="s">
        <v>7</v>
      </c>
      <c r="D11" s="28"/>
      <c r="E11" s="28"/>
      <c r="F11" s="28"/>
      <c r="G11" s="29"/>
      <c r="H11" s="61"/>
      <c r="I11" s="61" t="s">
        <v>8</v>
      </c>
      <c r="J11" s="61"/>
      <c r="K11" s="456"/>
      <c r="L11" s="456"/>
      <c r="M11" s="456"/>
      <c r="N11" s="61"/>
      <c r="O11" s="33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>
      <c r="A12" s="22"/>
      <c r="B12" s="30"/>
      <c r="C12" s="113" t="s">
        <v>9</v>
      </c>
      <c r="D12" s="114"/>
      <c r="E12" s="114"/>
      <c r="F12" s="114"/>
      <c r="G12" s="115"/>
      <c r="H12" s="61"/>
      <c r="I12" s="61" t="s">
        <v>10</v>
      </c>
      <c r="J12" s="61"/>
      <c r="K12" s="457"/>
      <c r="L12" s="457"/>
      <c r="M12" s="457"/>
      <c r="N12" s="61"/>
      <c r="O12" s="33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>
      <c r="A13" s="22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2.75">
      <c r="A14" s="22"/>
      <c r="B14" s="3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33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2.75">
      <c r="A15" s="22"/>
      <c r="B15" s="30"/>
      <c r="C15" s="120" t="s">
        <v>11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33"/>
      <c r="P15" s="61"/>
      <c r="Q15" s="22"/>
      <c r="R15" s="22"/>
      <c r="S15" s="22"/>
      <c r="T15" s="22"/>
      <c r="U15" s="22"/>
      <c r="V15" s="22"/>
      <c r="W15" s="22"/>
      <c r="X15" s="22"/>
    </row>
    <row r="16" spans="1:24" ht="12.75">
      <c r="A16" s="22"/>
      <c r="B16" s="3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33"/>
      <c r="P16" s="61"/>
      <c r="Q16" s="22"/>
      <c r="R16" s="22"/>
      <c r="S16" s="22"/>
      <c r="T16" s="22"/>
      <c r="U16" s="22"/>
      <c r="V16" s="22"/>
      <c r="W16" s="22"/>
      <c r="X16" s="22"/>
    </row>
    <row r="17" spans="1:17" s="124" customFormat="1" ht="12.75" customHeight="1" thickBot="1">
      <c r="A17" s="22"/>
      <c r="B17" s="30"/>
      <c r="C17" s="61"/>
      <c r="D17" s="121" t="s">
        <v>156</v>
      </c>
      <c r="E17" s="122"/>
      <c r="F17" s="122"/>
      <c r="G17" s="122"/>
      <c r="H17" s="122"/>
      <c r="I17" s="122"/>
      <c r="J17" s="122"/>
      <c r="K17" s="122"/>
      <c r="L17" s="123"/>
      <c r="M17" s="61"/>
      <c r="N17" s="61"/>
      <c r="O17" s="33"/>
      <c r="P17" s="61"/>
      <c r="Q17" s="22"/>
    </row>
    <row r="18" spans="1:16" s="124" customFormat="1" ht="12.75" customHeight="1" thickTop="1">
      <c r="A18" s="22"/>
      <c r="B18" s="30"/>
      <c r="C18" s="61"/>
      <c r="D18" s="125" t="s">
        <v>157</v>
      </c>
      <c r="E18" s="467" t="s">
        <v>61</v>
      </c>
      <c r="F18" s="468"/>
      <c r="G18" s="469"/>
      <c r="H18" s="469" t="s">
        <v>158</v>
      </c>
      <c r="I18" s="476"/>
      <c r="J18" s="126" t="s">
        <v>12</v>
      </c>
      <c r="K18" s="127" t="s">
        <v>13</v>
      </c>
      <c r="L18" s="123"/>
      <c r="M18" s="484"/>
      <c r="N18" s="484"/>
      <c r="O18" s="485"/>
      <c r="P18" s="61"/>
    </row>
    <row r="19" spans="1:23" s="124" customFormat="1" ht="12.75" customHeight="1" thickBot="1">
      <c r="A19" s="22"/>
      <c r="B19" s="30"/>
      <c r="C19" s="61"/>
      <c r="D19" s="128" t="s">
        <v>159</v>
      </c>
      <c r="E19" s="470"/>
      <c r="F19" s="471"/>
      <c r="G19" s="472"/>
      <c r="H19" s="472" t="s">
        <v>160</v>
      </c>
      <c r="I19" s="486"/>
      <c r="J19" s="129" t="s">
        <v>14</v>
      </c>
      <c r="K19" s="130" t="s">
        <v>15</v>
      </c>
      <c r="L19" s="123"/>
      <c r="M19" s="484"/>
      <c r="N19" s="484"/>
      <c r="O19" s="485"/>
      <c r="P19" s="61"/>
      <c r="R19" s="131"/>
      <c r="S19" s="132"/>
      <c r="T19" s="133"/>
      <c r="U19" s="133"/>
      <c r="V19" s="133"/>
      <c r="W19" s="134"/>
    </row>
    <row r="20" spans="1:23" s="124" customFormat="1" ht="12.75" customHeight="1" thickBot="1">
      <c r="A20" s="22"/>
      <c r="B20" s="30"/>
      <c r="C20" s="61"/>
      <c r="D20" s="135" t="s">
        <v>16</v>
      </c>
      <c r="E20" s="473"/>
      <c r="F20" s="474"/>
      <c r="G20" s="475"/>
      <c r="H20" s="136" t="s">
        <v>34</v>
      </c>
      <c r="I20" s="137" t="s">
        <v>35</v>
      </c>
      <c r="J20" s="138" t="s">
        <v>16</v>
      </c>
      <c r="K20" s="139" t="s">
        <v>17</v>
      </c>
      <c r="L20" s="140"/>
      <c r="M20" s="487"/>
      <c r="N20" s="487"/>
      <c r="O20" s="488"/>
      <c r="P20" s="61"/>
      <c r="R20" s="131"/>
      <c r="S20" s="133"/>
      <c r="T20" s="133"/>
      <c r="U20" s="133"/>
      <c r="V20" s="133"/>
      <c r="W20" s="134"/>
    </row>
    <row r="21" spans="1:23" s="124" customFormat="1" ht="12.75" customHeight="1" thickBot="1">
      <c r="A21" s="22"/>
      <c r="B21" s="30"/>
      <c r="C21" s="61"/>
      <c r="D21" s="141"/>
      <c r="E21" s="481"/>
      <c r="F21" s="482"/>
      <c r="G21" s="482"/>
      <c r="H21" s="142"/>
      <c r="I21" s="142"/>
      <c r="J21" s="142"/>
      <c r="K21" s="143"/>
      <c r="L21" s="123"/>
      <c r="M21" s="484"/>
      <c r="N21" s="484"/>
      <c r="O21" s="485"/>
      <c r="P21" s="144"/>
      <c r="R21" s="131"/>
      <c r="S21" s="133"/>
      <c r="T21" s="133"/>
      <c r="U21" s="133"/>
      <c r="V21" s="133"/>
      <c r="W21" s="134"/>
    </row>
    <row r="22" spans="2:23" s="124" customFormat="1" ht="12.75" customHeight="1" thickBot="1" thickTop="1">
      <c r="B22" s="145"/>
      <c r="C22" s="144"/>
      <c r="D22" s="9"/>
      <c r="E22" s="477"/>
      <c r="F22" s="478"/>
      <c r="G22" s="478"/>
      <c r="H22" s="10"/>
      <c r="I22" s="10"/>
      <c r="J22" s="1"/>
      <c r="K22" s="2"/>
      <c r="L22" s="146"/>
      <c r="M22" s="487"/>
      <c r="N22" s="487"/>
      <c r="O22" s="488"/>
      <c r="P22" s="144"/>
      <c r="R22" s="131"/>
      <c r="S22" s="133"/>
      <c r="T22" s="133"/>
      <c r="U22" s="133"/>
      <c r="V22" s="133"/>
      <c r="W22" s="134"/>
    </row>
    <row r="23" spans="2:23" s="124" customFormat="1" ht="12.75" customHeight="1" thickBot="1" thickTop="1">
      <c r="B23" s="145"/>
      <c r="C23" s="144"/>
      <c r="D23" s="11"/>
      <c r="E23" s="489"/>
      <c r="F23" s="490"/>
      <c r="G23" s="490"/>
      <c r="H23" s="12"/>
      <c r="I23" s="10"/>
      <c r="J23" s="3"/>
      <c r="K23" s="4"/>
      <c r="L23" s="146"/>
      <c r="M23" s="484"/>
      <c r="N23" s="484"/>
      <c r="O23" s="485"/>
      <c r="P23" s="144"/>
      <c r="R23" s="131"/>
      <c r="S23" s="133"/>
      <c r="T23" s="133"/>
      <c r="U23" s="133"/>
      <c r="V23" s="133"/>
      <c r="W23" s="134"/>
    </row>
    <row r="24" spans="2:23" s="124" customFormat="1" ht="12.75" customHeight="1" thickTop="1">
      <c r="B24" s="145"/>
      <c r="C24" s="144"/>
      <c r="D24" s="13"/>
      <c r="E24" s="489"/>
      <c r="F24" s="490"/>
      <c r="G24" s="490"/>
      <c r="H24" s="14"/>
      <c r="I24" s="10"/>
      <c r="J24" s="15"/>
      <c r="K24" s="16"/>
      <c r="L24" s="146"/>
      <c r="M24" s="147"/>
      <c r="N24" s="147"/>
      <c r="O24" s="148"/>
      <c r="P24" s="144"/>
      <c r="R24" s="131"/>
      <c r="S24" s="133"/>
      <c r="T24" s="133"/>
      <c r="U24" s="133"/>
      <c r="V24" s="133"/>
      <c r="W24" s="134"/>
    </row>
    <row r="25" spans="2:23" s="124" customFormat="1" ht="12.75" customHeight="1">
      <c r="B25" s="145"/>
      <c r="C25" s="144"/>
      <c r="D25" s="13"/>
      <c r="E25" s="489"/>
      <c r="F25" s="490"/>
      <c r="G25" s="490"/>
      <c r="H25" s="14"/>
      <c r="I25" s="12"/>
      <c r="J25" s="15"/>
      <c r="K25" s="16"/>
      <c r="L25" s="123"/>
      <c r="M25" s="487"/>
      <c r="N25" s="487"/>
      <c r="O25" s="488"/>
      <c r="P25" s="61"/>
      <c r="Q25" s="22"/>
      <c r="R25" s="131"/>
      <c r="S25" s="134"/>
      <c r="T25" s="134"/>
      <c r="U25" s="134"/>
      <c r="V25" s="134"/>
      <c r="W25" s="134"/>
    </row>
    <row r="26" spans="2:23" s="124" customFormat="1" ht="12.75" customHeight="1" thickBot="1">
      <c r="B26" s="145"/>
      <c r="C26" s="144"/>
      <c r="D26" s="17"/>
      <c r="E26" s="479"/>
      <c r="F26" s="480"/>
      <c r="G26" s="480"/>
      <c r="H26" s="18"/>
      <c r="I26" s="21"/>
      <c r="J26" s="19"/>
      <c r="K26" s="20"/>
      <c r="L26" s="123"/>
      <c r="M26" s="491"/>
      <c r="N26" s="491"/>
      <c r="O26" s="492"/>
      <c r="P26" s="61"/>
      <c r="Q26" s="22"/>
      <c r="R26" s="131"/>
      <c r="S26" s="134"/>
      <c r="T26" s="134"/>
      <c r="U26" s="134"/>
      <c r="V26" s="134"/>
      <c r="W26" s="134"/>
    </row>
    <row r="27" spans="2:23" s="124" customFormat="1" ht="12.75" customHeight="1" thickTop="1">
      <c r="B27" s="145"/>
      <c r="C27" s="144"/>
      <c r="D27" s="149"/>
      <c r="E27" s="149"/>
      <c r="F27" s="149"/>
      <c r="G27" s="149"/>
      <c r="H27" s="149"/>
      <c r="I27" s="149"/>
      <c r="J27" s="149"/>
      <c r="K27" s="149"/>
      <c r="L27" s="123"/>
      <c r="M27" s="147"/>
      <c r="N27" s="147"/>
      <c r="O27" s="148"/>
      <c r="P27" s="61"/>
      <c r="Q27" s="22"/>
      <c r="R27" s="131"/>
      <c r="S27" s="134"/>
      <c r="T27" s="134"/>
      <c r="U27" s="134"/>
      <c r="V27" s="134"/>
      <c r="W27" s="134"/>
    </row>
    <row r="28" spans="2:23" s="124" customFormat="1" ht="12.75" customHeight="1" thickBot="1">
      <c r="B28" s="145"/>
      <c r="C28" s="144"/>
      <c r="D28" s="150" t="s">
        <v>161</v>
      </c>
      <c r="E28" s="149"/>
      <c r="F28" s="149"/>
      <c r="G28" s="149"/>
      <c r="H28" s="149"/>
      <c r="I28" s="149"/>
      <c r="J28" s="149"/>
      <c r="K28" s="149"/>
      <c r="L28" s="123"/>
      <c r="M28" s="493"/>
      <c r="N28" s="493"/>
      <c r="O28" s="494"/>
      <c r="P28" s="61"/>
      <c r="Q28" s="22"/>
      <c r="R28" s="131"/>
      <c r="S28" s="134"/>
      <c r="T28" s="134"/>
      <c r="U28" s="134"/>
      <c r="V28" s="134"/>
      <c r="W28" s="134"/>
    </row>
    <row r="29" spans="2:23" s="124" customFormat="1" ht="12.75" customHeight="1" thickTop="1">
      <c r="B29" s="145"/>
      <c r="C29" s="144"/>
      <c r="D29" s="151" t="s">
        <v>162</v>
      </c>
      <c r="E29" s="495" t="s">
        <v>61</v>
      </c>
      <c r="F29" s="496"/>
      <c r="G29" s="497"/>
      <c r="H29" s="497" t="s">
        <v>158</v>
      </c>
      <c r="I29" s="504"/>
      <c r="J29" s="152" t="s">
        <v>12</v>
      </c>
      <c r="K29" s="153" t="s">
        <v>13</v>
      </c>
      <c r="L29" s="123"/>
      <c r="M29" s="493"/>
      <c r="N29" s="493"/>
      <c r="O29" s="494"/>
      <c r="P29" s="61"/>
      <c r="Q29" s="22"/>
      <c r="R29" s="131"/>
      <c r="S29" s="134"/>
      <c r="T29" s="134"/>
      <c r="U29" s="134"/>
      <c r="V29" s="134"/>
      <c r="W29" s="134"/>
    </row>
    <row r="30" spans="2:23" s="124" customFormat="1" ht="12.75" customHeight="1" thickBot="1">
      <c r="B30" s="145"/>
      <c r="C30" s="144"/>
      <c r="D30" s="154" t="s">
        <v>163</v>
      </c>
      <c r="E30" s="498"/>
      <c r="F30" s="499"/>
      <c r="G30" s="500"/>
      <c r="H30" s="500" t="s">
        <v>160</v>
      </c>
      <c r="I30" s="505"/>
      <c r="J30" s="155" t="s">
        <v>14</v>
      </c>
      <c r="K30" s="156" t="s">
        <v>15</v>
      </c>
      <c r="L30" s="123"/>
      <c r="M30" s="493"/>
      <c r="N30" s="493"/>
      <c r="O30" s="494"/>
      <c r="P30" s="61"/>
      <c r="Q30" s="22"/>
      <c r="R30" s="131"/>
      <c r="S30" s="134"/>
      <c r="T30" s="134"/>
      <c r="U30" s="134"/>
      <c r="V30" s="134"/>
      <c r="W30" s="134"/>
    </row>
    <row r="31" spans="2:23" s="124" customFormat="1" ht="12.75" customHeight="1" thickBot="1">
      <c r="B31" s="145"/>
      <c r="C31" s="144"/>
      <c r="D31" s="157" t="s">
        <v>164</v>
      </c>
      <c r="E31" s="501"/>
      <c r="F31" s="502"/>
      <c r="G31" s="503"/>
      <c r="H31" s="158" t="s">
        <v>34</v>
      </c>
      <c r="I31" s="159" t="s">
        <v>35</v>
      </c>
      <c r="J31" s="160" t="s">
        <v>16</v>
      </c>
      <c r="K31" s="161" t="s">
        <v>17</v>
      </c>
      <c r="L31" s="123"/>
      <c r="M31" s="61"/>
      <c r="N31" s="61"/>
      <c r="O31" s="33"/>
      <c r="P31" s="61"/>
      <c r="Q31" s="22"/>
      <c r="R31" s="131"/>
      <c r="S31" s="134"/>
      <c r="T31" s="134"/>
      <c r="U31" s="134"/>
      <c r="V31" s="134"/>
      <c r="W31" s="134"/>
    </row>
    <row r="32" spans="2:23" s="124" customFormat="1" ht="12.75" customHeight="1" thickBot="1">
      <c r="B32" s="145"/>
      <c r="C32" s="144"/>
      <c r="D32" s="141"/>
      <c r="E32" s="481"/>
      <c r="F32" s="482"/>
      <c r="G32" s="482"/>
      <c r="H32" s="142"/>
      <c r="I32" s="142"/>
      <c r="J32" s="142"/>
      <c r="K32" s="143"/>
      <c r="L32" s="123"/>
      <c r="M32" s="61"/>
      <c r="N32" s="61"/>
      <c r="O32" s="33"/>
      <c r="P32" s="61"/>
      <c r="Q32" s="22"/>
      <c r="R32" s="131"/>
      <c r="S32" s="134"/>
      <c r="T32" s="134"/>
      <c r="U32" s="134"/>
      <c r="V32" s="134"/>
      <c r="W32" s="134"/>
    </row>
    <row r="33" spans="1:23" s="124" customFormat="1" ht="12.75" customHeight="1" thickTop="1">
      <c r="A33" s="22"/>
      <c r="B33" s="30"/>
      <c r="C33" s="61"/>
      <c r="D33" s="9"/>
      <c r="E33" s="477"/>
      <c r="F33" s="483"/>
      <c r="G33" s="483"/>
      <c r="H33" s="10"/>
      <c r="I33" s="10"/>
      <c r="J33" s="1"/>
      <c r="K33" s="2"/>
      <c r="L33" s="123"/>
      <c r="M33" s="61"/>
      <c r="N33" s="61"/>
      <c r="O33" s="33"/>
      <c r="P33" s="61"/>
      <c r="Q33" s="22"/>
      <c r="R33" s="131"/>
      <c r="S33" s="134"/>
      <c r="T33" s="134"/>
      <c r="U33" s="134"/>
      <c r="V33" s="134"/>
      <c r="W33" s="134"/>
    </row>
    <row r="34" spans="1:23" s="124" customFormat="1" ht="12.75" customHeight="1">
      <c r="A34" s="22"/>
      <c r="B34" s="30"/>
      <c r="C34" s="61"/>
      <c r="D34" s="11"/>
      <c r="E34" s="489"/>
      <c r="F34" s="506"/>
      <c r="G34" s="506"/>
      <c r="H34" s="12"/>
      <c r="I34" s="12"/>
      <c r="J34" s="3"/>
      <c r="K34" s="4"/>
      <c r="L34" s="123"/>
      <c r="M34" s="61"/>
      <c r="N34" s="61"/>
      <c r="O34" s="33"/>
      <c r="P34" s="61"/>
      <c r="Q34" s="22"/>
      <c r="R34" s="131"/>
      <c r="S34" s="134"/>
      <c r="T34" s="134"/>
      <c r="U34" s="134"/>
      <c r="V34" s="134"/>
      <c r="W34" s="134"/>
    </row>
    <row r="35" spans="1:23" s="124" customFormat="1" ht="12.75" customHeight="1">
      <c r="A35" s="22"/>
      <c r="B35" s="30"/>
      <c r="C35" s="61"/>
      <c r="D35" s="11"/>
      <c r="E35" s="489"/>
      <c r="F35" s="490"/>
      <c r="G35" s="490"/>
      <c r="H35" s="12"/>
      <c r="I35" s="12"/>
      <c r="J35" s="3"/>
      <c r="K35" s="4"/>
      <c r="L35" s="123"/>
      <c r="M35" s="61"/>
      <c r="N35" s="61"/>
      <c r="O35" s="33"/>
      <c r="P35" s="61"/>
      <c r="Q35" s="22"/>
      <c r="R35" s="131"/>
      <c r="S35" s="134"/>
      <c r="T35" s="134"/>
      <c r="U35" s="134"/>
      <c r="V35" s="134"/>
      <c r="W35" s="134"/>
    </row>
    <row r="36" spans="1:23" s="124" customFormat="1" ht="12.75" customHeight="1">
      <c r="A36" s="22"/>
      <c r="B36" s="30"/>
      <c r="C36" s="61"/>
      <c r="D36" s="11"/>
      <c r="E36" s="489"/>
      <c r="F36" s="490"/>
      <c r="G36" s="490"/>
      <c r="H36" s="12"/>
      <c r="I36" s="12"/>
      <c r="J36" s="3"/>
      <c r="K36" s="4"/>
      <c r="L36" s="123"/>
      <c r="M36" s="61"/>
      <c r="N36" s="61"/>
      <c r="O36" s="33"/>
      <c r="P36" s="61"/>
      <c r="Q36" s="22"/>
      <c r="R36" s="131"/>
      <c r="S36" s="134"/>
      <c r="T36" s="134"/>
      <c r="U36" s="134"/>
      <c r="V36" s="134"/>
      <c r="W36" s="134"/>
    </row>
    <row r="37" spans="1:23" s="124" customFormat="1" ht="12.75" customHeight="1">
      <c r="A37" s="22"/>
      <c r="B37" s="30"/>
      <c r="C37" s="61"/>
      <c r="D37" s="11"/>
      <c r="E37" s="489"/>
      <c r="F37" s="490"/>
      <c r="G37" s="490"/>
      <c r="H37" s="12"/>
      <c r="I37" s="12"/>
      <c r="J37" s="3"/>
      <c r="K37" s="4"/>
      <c r="L37" s="123"/>
      <c r="M37" s="61"/>
      <c r="N37" s="61"/>
      <c r="O37" s="33"/>
      <c r="P37" s="61"/>
      <c r="Q37" s="22"/>
      <c r="R37" s="131"/>
      <c r="S37" s="134"/>
      <c r="T37" s="134"/>
      <c r="U37" s="134"/>
      <c r="V37" s="134"/>
      <c r="W37" s="134"/>
    </row>
    <row r="38" spans="1:23" s="124" customFormat="1" ht="12.75" customHeight="1">
      <c r="A38" s="22"/>
      <c r="B38" s="30"/>
      <c r="C38" s="61"/>
      <c r="D38" s="11"/>
      <c r="E38" s="489"/>
      <c r="F38" s="490"/>
      <c r="G38" s="490"/>
      <c r="H38" s="12"/>
      <c r="I38" s="12"/>
      <c r="J38" s="3"/>
      <c r="K38" s="4"/>
      <c r="L38" s="123"/>
      <c r="M38" s="61"/>
      <c r="N38" s="61"/>
      <c r="O38" s="33"/>
      <c r="P38" s="61"/>
      <c r="Q38" s="22"/>
      <c r="R38" s="131"/>
      <c r="S38" s="134"/>
      <c r="T38" s="134"/>
      <c r="U38" s="134"/>
      <c r="V38" s="134"/>
      <c r="W38" s="134"/>
    </row>
    <row r="39" spans="1:23" s="124" customFormat="1" ht="12.75" customHeight="1">
      <c r="A39" s="22"/>
      <c r="B39" s="30"/>
      <c r="C39" s="61"/>
      <c r="D39" s="11"/>
      <c r="E39" s="489"/>
      <c r="F39" s="490"/>
      <c r="G39" s="490"/>
      <c r="H39" s="12"/>
      <c r="I39" s="12"/>
      <c r="J39" s="3"/>
      <c r="K39" s="4"/>
      <c r="L39" s="123"/>
      <c r="M39" s="61"/>
      <c r="N39" s="61"/>
      <c r="O39" s="33"/>
      <c r="P39" s="61"/>
      <c r="Q39" s="22"/>
      <c r="R39" s="131"/>
      <c r="S39" s="134"/>
      <c r="T39" s="134"/>
      <c r="U39" s="134"/>
      <c r="V39" s="134"/>
      <c r="W39" s="134"/>
    </row>
    <row r="40" spans="1:23" s="124" customFormat="1" ht="12.75" customHeight="1">
      <c r="A40" s="22"/>
      <c r="B40" s="30"/>
      <c r="C40" s="61"/>
      <c r="D40" s="11"/>
      <c r="E40" s="489"/>
      <c r="F40" s="490"/>
      <c r="G40" s="490"/>
      <c r="H40" s="12"/>
      <c r="I40" s="12"/>
      <c r="J40" s="3"/>
      <c r="K40" s="4"/>
      <c r="L40" s="123"/>
      <c r="M40" s="61"/>
      <c r="N40" s="61"/>
      <c r="O40" s="33"/>
      <c r="P40" s="61"/>
      <c r="Q40" s="22"/>
      <c r="R40" s="131"/>
      <c r="S40" s="134"/>
      <c r="T40" s="134"/>
      <c r="U40" s="134"/>
      <c r="V40" s="134"/>
      <c r="W40" s="134"/>
    </row>
    <row r="41" spans="1:23" s="124" customFormat="1" ht="12.75" customHeight="1">
      <c r="A41" s="22"/>
      <c r="B41" s="30"/>
      <c r="C41" s="61"/>
      <c r="D41" s="11"/>
      <c r="E41" s="489"/>
      <c r="F41" s="490"/>
      <c r="G41" s="490"/>
      <c r="H41" s="12"/>
      <c r="I41" s="12"/>
      <c r="J41" s="3"/>
      <c r="K41" s="4"/>
      <c r="L41" s="123"/>
      <c r="M41" s="61"/>
      <c r="N41" s="61"/>
      <c r="O41" s="33"/>
      <c r="P41" s="61"/>
      <c r="Q41" s="22"/>
      <c r="R41" s="131"/>
      <c r="S41" s="134"/>
      <c r="T41" s="134"/>
      <c r="U41" s="134"/>
      <c r="V41" s="134"/>
      <c r="W41" s="134"/>
    </row>
    <row r="42" spans="1:23" s="124" customFormat="1" ht="12.75" customHeight="1">
      <c r="A42" s="22"/>
      <c r="B42" s="30"/>
      <c r="C42" s="61"/>
      <c r="D42" s="11"/>
      <c r="E42" s="489"/>
      <c r="F42" s="490"/>
      <c r="G42" s="490"/>
      <c r="H42" s="12"/>
      <c r="I42" s="12"/>
      <c r="J42" s="3"/>
      <c r="K42" s="4"/>
      <c r="L42" s="123"/>
      <c r="M42" s="61"/>
      <c r="N42" s="61"/>
      <c r="O42" s="33"/>
      <c r="P42" s="61"/>
      <c r="Q42" s="22"/>
      <c r="R42" s="131"/>
      <c r="S42" s="134"/>
      <c r="T42" s="134"/>
      <c r="U42" s="134"/>
      <c r="V42" s="134"/>
      <c r="W42" s="134"/>
    </row>
    <row r="43" spans="1:23" s="124" customFormat="1" ht="12.75" customHeight="1">
      <c r="A43" s="22"/>
      <c r="B43" s="30"/>
      <c r="C43" s="61"/>
      <c r="D43" s="11"/>
      <c r="E43" s="489"/>
      <c r="F43" s="490"/>
      <c r="G43" s="490"/>
      <c r="H43" s="12"/>
      <c r="I43" s="12"/>
      <c r="J43" s="3"/>
      <c r="K43" s="4"/>
      <c r="L43" s="123"/>
      <c r="M43" s="61"/>
      <c r="N43" s="61"/>
      <c r="O43" s="33"/>
      <c r="P43" s="61"/>
      <c r="Q43" s="22"/>
      <c r="R43" s="131"/>
      <c r="S43" s="134"/>
      <c r="T43" s="134"/>
      <c r="U43" s="134"/>
      <c r="V43" s="134"/>
      <c r="W43" s="134"/>
    </row>
    <row r="44" spans="1:23" s="124" customFormat="1" ht="12.75" customHeight="1" thickBot="1">
      <c r="A44" s="22"/>
      <c r="B44" s="30"/>
      <c r="C44" s="61"/>
      <c r="D44" s="162"/>
      <c r="E44" s="479"/>
      <c r="F44" s="480"/>
      <c r="G44" s="480"/>
      <c r="H44" s="21"/>
      <c r="I44" s="21"/>
      <c r="J44" s="7"/>
      <c r="K44" s="8"/>
      <c r="L44" s="123"/>
      <c r="M44" s="61"/>
      <c r="N44" s="61"/>
      <c r="O44" s="33"/>
      <c r="P44" s="61"/>
      <c r="Q44" s="22"/>
      <c r="R44" s="131"/>
      <c r="S44" s="134"/>
      <c r="T44" s="134"/>
      <c r="U44" s="134"/>
      <c r="V44" s="134"/>
      <c r="W44" s="134"/>
    </row>
    <row r="45" spans="1:23" s="124" customFormat="1" ht="12.75" customHeight="1" thickTop="1">
      <c r="A45" s="22"/>
      <c r="B45" s="30"/>
      <c r="C45" s="61"/>
      <c r="D45" s="149"/>
      <c r="E45" s="149"/>
      <c r="F45" s="149"/>
      <c r="G45" s="149"/>
      <c r="H45" s="149"/>
      <c r="I45" s="149"/>
      <c r="J45" s="149"/>
      <c r="K45" s="149"/>
      <c r="L45" s="123"/>
      <c r="M45" s="61"/>
      <c r="N45" s="61"/>
      <c r="O45" s="33"/>
      <c r="P45" s="61"/>
      <c r="Q45" s="22"/>
      <c r="R45" s="131"/>
      <c r="S45" s="134"/>
      <c r="T45" s="134"/>
      <c r="U45" s="134"/>
      <c r="V45" s="134"/>
      <c r="W45" s="134"/>
    </row>
    <row r="46" spans="1:23" s="124" customFormat="1" ht="12.75" customHeight="1" thickBot="1">
      <c r="A46" s="22"/>
      <c r="B46" s="30"/>
      <c r="C46" s="61"/>
      <c r="D46" s="150" t="s">
        <v>165</v>
      </c>
      <c r="E46" s="149"/>
      <c r="F46" s="149"/>
      <c r="G46" s="149"/>
      <c r="H46" s="149"/>
      <c r="I46" s="149"/>
      <c r="J46" s="149"/>
      <c r="K46" s="149"/>
      <c r="L46" s="123"/>
      <c r="M46" s="61"/>
      <c r="N46" s="61"/>
      <c r="O46" s="33"/>
      <c r="P46" s="61"/>
      <c r="Q46" s="22"/>
      <c r="R46" s="131"/>
      <c r="S46" s="134"/>
      <c r="T46" s="134"/>
      <c r="U46" s="134"/>
      <c r="V46" s="134"/>
      <c r="W46" s="134"/>
    </row>
    <row r="47" spans="1:23" s="124" customFormat="1" ht="12.75" customHeight="1" thickTop="1">
      <c r="A47" s="22"/>
      <c r="B47" s="30"/>
      <c r="C47" s="61"/>
      <c r="D47" s="151" t="s">
        <v>162</v>
      </c>
      <c r="E47" s="495" t="s">
        <v>61</v>
      </c>
      <c r="F47" s="496"/>
      <c r="G47" s="497"/>
      <c r="H47" s="497" t="s">
        <v>158</v>
      </c>
      <c r="I47" s="504"/>
      <c r="J47" s="152" t="s">
        <v>12</v>
      </c>
      <c r="K47" s="153" t="s">
        <v>13</v>
      </c>
      <c r="L47" s="123"/>
      <c r="M47" s="61"/>
      <c r="N47" s="61"/>
      <c r="O47" s="33"/>
      <c r="P47" s="61"/>
      <c r="Q47" s="22"/>
      <c r="R47" s="131"/>
      <c r="S47" s="134"/>
      <c r="T47" s="134"/>
      <c r="U47" s="134"/>
      <c r="V47" s="134"/>
      <c r="W47" s="134"/>
    </row>
    <row r="48" spans="1:23" s="124" customFormat="1" ht="12.75" customHeight="1" thickBot="1">
      <c r="A48" s="22"/>
      <c r="B48" s="30"/>
      <c r="C48" s="61"/>
      <c r="D48" s="154" t="s">
        <v>163</v>
      </c>
      <c r="E48" s="498"/>
      <c r="F48" s="499"/>
      <c r="G48" s="500"/>
      <c r="H48" s="500" t="s">
        <v>160</v>
      </c>
      <c r="I48" s="505"/>
      <c r="J48" s="155" t="s">
        <v>14</v>
      </c>
      <c r="K48" s="156" t="s">
        <v>15</v>
      </c>
      <c r="L48" s="123"/>
      <c r="M48" s="61"/>
      <c r="N48" s="61"/>
      <c r="O48" s="33"/>
      <c r="P48" s="61"/>
      <c r="Q48" s="22"/>
      <c r="R48" s="131"/>
      <c r="S48" s="134"/>
      <c r="T48" s="134"/>
      <c r="U48" s="134"/>
      <c r="V48" s="134"/>
      <c r="W48" s="134"/>
    </row>
    <row r="49" spans="1:23" s="124" customFormat="1" ht="12.75" customHeight="1" thickBot="1">
      <c r="A49" s="22"/>
      <c r="B49" s="30"/>
      <c r="C49" s="61"/>
      <c r="D49" s="157" t="s">
        <v>164</v>
      </c>
      <c r="E49" s="501"/>
      <c r="F49" s="502"/>
      <c r="G49" s="503"/>
      <c r="H49" s="158" t="s">
        <v>34</v>
      </c>
      <c r="I49" s="159" t="s">
        <v>35</v>
      </c>
      <c r="J49" s="160" t="s">
        <v>16</v>
      </c>
      <c r="K49" s="161" t="s">
        <v>17</v>
      </c>
      <c r="L49" s="123"/>
      <c r="M49" s="61"/>
      <c r="N49" s="61"/>
      <c r="O49" s="33"/>
      <c r="P49" s="61"/>
      <c r="Q49" s="22"/>
      <c r="R49" s="131"/>
      <c r="S49" s="134"/>
      <c r="T49" s="134"/>
      <c r="U49" s="134"/>
      <c r="V49" s="134"/>
      <c r="W49" s="134"/>
    </row>
    <row r="50" spans="1:23" s="124" customFormat="1" ht="12.75" customHeight="1" thickBot="1">
      <c r="A50" s="22"/>
      <c r="B50" s="30"/>
      <c r="C50" s="61"/>
      <c r="D50" s="141"/>
      <c r="E50" s="481"/>
      <c r="F50" s="482"/>
      <c r="G50" s="482"/>
      <c r="H50" s="142"/>
      <c r="I50" s="142"/>
      <c r="J50" s="142"/>
      <c r="K50" s="143"/>
      <c r="L50" s="123"/>
      <c r="M50" s="61"/>
      <c r="N50" s="61"/>
      <c r="O50" s="33"/>
      <c r="P50" s="61"/>
      <c r="Q50" s="22"/>
      <c r="R50" s="131"/>
      <c r="S50" s="134"/>
      <c r="T50" s="134"/>
      <c r="U50" s="134"/>
      <c r="V50" s="134"/>
      <c r="W50" s="134"/>
    </row>
    <row r="51" spans="1:23" s="124" customFormat="1" ht="12.75" customHeight="1" thickBot="1" thickTop="1">
      <c r="A51" s="22"/>
      <c r="B51" s="30"/>
      <c r="C51" s="61"/>
      <c r="D51" s="9"/>
      <c r="E51" s="477"/>
      <c r="F51" s="483"/>
      <c r="G51" s="483"/>
      <c r="H51" s="14"/>
      <c r="I51" s="10"/>
      <c r="J51" s="1"/>
      <c r="K51" s="2"/>
      <c r="L51" s="123"/>
      <c r="M51" s="61"/>
      <c r="N51" s="61"/>
      <c r="O51" s="33"/>
      <c r="P51" s="61"/>
      <c r="Q51" s="22"/>
      <c r="R51" s="131"/>
      <c r="S51" s="134"/>
      <c r="T51" s="134"/>
      <c r="U51" s="134"/>
      <c r="V51" s="134"/>
      <c r="W51" s="134"/>
    </row>
    <row r="52" spans="1:23" s="124" customFormat="1" ht="12.75" customHeight="1" thickBot="1" thickTop="1">
      <c r="A52" s="22"/>
      <c r="B52" s="30"/>
      <c r="C52" s="61"/>
      <c r="D52" s="11"/>
      <c r="E52" s="489"/>
      <c r="F52" s="506"/>
      <c r="G52" s="506"/>
      <c r="H52" s="14"/>
      <c r="I52" s="10"/>
      <c r="J52" s="3"/>
      <c r="K52" s="4"/>
      <c r="L52" s="123"/>
      <c r="M52" s="61"/>
      <c r="N52" s="61"/>
      <c r="O52" s="33"/>
      <c r="P52" s="61"/>
      <c r="Q52" s="22"/>
      <c r="R52" s="131"/>
      <c r="S52" s="134"/>
      <c r="T52" s="134"/>
      <c r="U52" s="134"/>
      <c r="V52" s="134"/>
      <c r="W52" s="134"/>
    </row>
    <row r="53" spans="1:23" s="124" customFormat="1" ht="12.75" customHeight="1" thickBot="1" thickTop="1">
      <c r="A53" s="22"/>
      <c r="B53" s="30"/>
      <c r="C53" s="61"/>
      <c r="D53" s="11"/>
      <c r="E53" s="489"/>
      <c r="F53" s="490"/>
      <c r="G53" s="490"/>
      <c r="H53" s="14"/>
      <c r="I53" s="10"/>
      <c r="J53" s="3"/>
      <c r="K53" s="4"/>
      <c r="L53" s="123"/>
      <c r="M53" s="61"/>
      <c r="N53" s="61"/>
      <c r="O53" s="33"/>
      <c r="P53" s="61"/>
      <c r="Q53" s="22"/>
      <c r="R53" s="131"/>
      <c r="S53" s="134"/>
      <c r="T53" s="134"/>
      <c r="U53" s="134"/>
      <c r="V53" s="134"/>
      <c r="W53" s="134"/>
    </row>
    <row r="54" spans="1:23" s="124" customFormat="1" ht="12.75" customHeight="1" thickTop="1">
      <c r="A54" s="22"/>
      <c r="B54" s="30"/>
      <c r="C54" s="61"/>
      <c r="D54" s="11"/>
      <c r="E54" s="489"/>
      <c r="F54" s="490"/>
      <c r="G54" s="490"/>
      <c r="H54" s="14"/>
      <c r="I54" s="10"/>
      <c r="J54" s="3"/>
      <c r="K54" s="4"/>
      <c r="L54" s="123"/>
      <c r="M54" s="61"/>
      <c r="N54" s="61"/>
      <c r="O54" s="33"/>
      <c r="P54" s="61"/>
      <c r="Q54" s="22"/>
      <c r="R54" s="131"/>
      <c r="S54" s="134"/>
      <c r="T54" s="134"/>
      <c r="U54" s="134"/>
      <c r="V54" s="134"/>
      <c r="W54" s="134"/>
    </row>
    <row r="55" spans="1:23" s="124" customFormat="1" ht="12.75" customHeight="1">
      <c r="A55" s="22"/>
      <c r="B55" s="30"/>
      <c r="C55" s="61"/>
      <c r="D55" s="11"/>
      <c r="E55" s="489"/>
      <c r="F55" s="490"/>
      <c r="G55" s="490"/>
      <c r="H55" s="12"/>
      <c r="I55" s="12"/>
      <c r="J55" s="3"/>
      <c r="K55" s="4"/>
      <c r="L55" s="123"/>
      <c r="M55" s="61"/>
      <c r="N55" s="61"/>
      <c r="O55" s="33"/>
      <c r="P55" s="61"/>
      <c r="Q55" s="22"/>
      <c r="R55" s="131"/>
      <c r="S55" s="134"/>
      <c r="T55" s="134"/>
      <c r="U55" s="134"/>
      <c r="V55" s="134"/>
      <c r="W55" s="134"/>
    </row>
    <row r="56" spans="1:23" s="124" customFormat="1" ht="12.75" customHeight="1">
      <c r="A56" s="22"/>
      <c r="B56" s="30"/>
      <c r="C56" s="61"/>
      <c r="D56" s="11"/>
      <c r="E56" s="489"/>
      <c r="F56" s="490"/>
      <c r="G56" s="490"/>
      <c r="H56" s="12"/>
      <c r="I56" s="12"/>
      <c r="J56" s="3"/>
      <c r="K56" s="4"/>
      <c r="L56" s="123"/>
      <c r="M56" s="61"/>
      <c r="N56" s="61"/>
      <c r="O56" s="33"/>
      <c r="P56" s="61"/>
      <c r="Q56" s="22"/>
      <c r="R56" s="131"/>
      <c r="S56" s="134"/>
      <c r="T56" s="134"/>
      <c r="U56" s="134"/>
      <c r="V56" s="134"/>
      <c r="W56" s="134"/>
    </row>
    <row r="57" spans="1:23" s="124" customFormat="1" ht="12.75" customHeight="1">
      <c r="A57" s="22"/>
      <c r="B57" s="30"/>
      <c r="C57" s="61"/>
      <c r="D57" s="11"/>
      <c r="E57" s="489"/>
      <c r="F57" s="490"/>
      <c r="G57" s="490"/>
      <c r="H57" s="12"/>
      <c r="I57" s="12"/>
      <c r="J57" s="3"/>
      <c r="K57" s="4"/>
      <c r="L57" s="123"/>
      <c r="M57" s="61"/>
      <c r="N57" s="61"/>
      <c r="O57" s="33"/>
      <c r="P57" s="61"/>
      <c r="Q57" s="22"/>
      <c r="R57" s="131"/>
      <c r="S57" s="134"/>
      <c r="T57" s="134"/>
      <c r="U57" s="134"/>
      <c r="V57" s="134"/>
      <c r="W57" s="134"/>
    </row>
    <row r="58" spans="1:23" s="124" customFormat="1" ht="12.75" customHeight="1">
      <c r="A58" s="22"/>
      <c r="B58" s="30"/>
      <c r="C58" s="61"/>
      <c r="D58" s="11"/>
      <c r="E58" s="489"/>
      <c r="F58" s="490"/>
      <c r="G58" s="490"/>
      <c r="H58" s="12"/>
      <c r="I58" s="12"/>
      <c r="J58" s="3"/>
      <c r="K58" s="4"/>
      <c r="L58" s="123"/>
      <c r="M58" s="61"/>
      <c r="N58" s="61"/>
      <c r="O58" s="33"/>
      <c r="P58" s="61"/>
      <c r="Q58" s="22"/>
      <c r="R58" s="131"/>
      <c r="S58" s="134"/>
      <c r="T58" s="134"/>
      <c r="U58" s="134"/>
      <c r="V58" s="134"/>
      <c r="W58" s="134"/>
    </row>
    <row r="59" spans="1:23" s="124" customFormat="1" ht="12.75" customHeight="1">
      <c r="A59" s="22"/>
      <c r="B59" s="30"/>
      <c r="C59" s="61"/>
      <c r="D59" s="11"/>
      <c r="E59" s="489"/>
      <c r="F59" s="490"/>
      <c r="G59" s="490"/>
      <c r="H59" s="12"/>
      <c r="I59" s="12"/>
      <c r="J59" s="3"/>
      <c r="K59" s="4"/>
      <c r="L59" s="123"/>
      <c r="M59" s="61"/>
      <c r="N59" s="61"/>
      <c r="O59" s="33"/>
      <c r="P59" s="61"/>
      <c r="Q59" s="22"/>
      <c r="R59" s="131"/>
      <c r="S59" s="134"/>
      <c r="T59" s="134"/>
      <c r="U59" s="134"/>
      <c r="V59" s="134"/>
      <c r="W59" s="134"/>
    </row>
    <row r="60" spans="1:23" s="124" customFormat="1" ht="12.75" customHeight="1">
      <c r="A60" s="22"/>
      <c r="B60" s="30"/>
      <c r="C60" s="61"/>
      <c r="D60" s="11"/>
      <c r="E60" s="489"/>
      <c r="F60" s="490"/>
      <c r="G60" s="490"/>
      <c r="H60" s="12"/>
      <c r="I60" s="12"/>
      <c r="J60" s="3"/>
      <c r="K60" s="4"/>
      <c r="L60" s="123"/>
      <c r="M60" s="61"/>
      <c r="N60" s="61"/>
      <c r="O60" s="33"/>
      <c r="P60" s="61"/>
      <c r="Q60" s="22"/>
      <c r="R60" s="131"/>
      <c r="S60" s="134"/>
      <c r="T60" s="134"/>
      <c r="U60" s="134"/>
      <c r="V60" s="134"/>
      <c r="W60" s="134"/>
    </row>
    <row r="61" spans="1:23" s="124" customFormat="1" ht="12.75" customHeight="1">
      <c r="A61" s="22"/>
      <c r="B61" s="30"/>
      <c r="C61" s="61"/>
      <c r="D61" s="11"/>
      <c r="E61" s="489"/>
      <c r="F61" s="490"/>
      <c r="G61" s="490"/>
      <c r="H61" s="12"/>
      <c r="I61" s="12"/>
      <c r="J61" s="3"/>
      <c r="K61" s="4"/>
      <c r="L61" s="123"/>
      <c r="M61" s="61"/>
      <c r="N61" s="61"/>
      <c r="O61" s="33"/>
      <c r="P61" s="61"/>
      <c r="Q61" s="22"/>
      <c r="R61" s="131"/>
      <c r="S61" s="134"/>
      <c r="T61" s="134"/>
      <c r="U61" s="134"/>
      <c r="V61" s="134"/>
      <c r="W61" s="134"/>
    </row>
    <row r="62" spans="1:23" s="124" customFormat="1" ht="12.75" customHeight="1">
      <c r="A62" s="22"/>
      <c r="B62" s="30"/>
      <c r="C62" s="61"/>
      <c r="D62" s="11"/>
      <c r="E62" s="489"/>
      <c r="F62" s="490"/>
      <c r="G62" s="490"/>
      <c r="H62" s="12"/>
      <c r="I62" s="12"/>
      <c r="J62" s="3"/>
      <c r="K62" s="4"/>
      <c r="L62" s="123"/>
      <c r="M62" s="61"/>
      <c r="N62" s="61"/>
      <c r="O62" s="33"/>
      <c r="P62" s="61"/>
      <c r="Q62" s="22"/>
      <c r="R62" s="131"/>
      <c r="S62" s="134"/>
      <c r="T62" s="134"/>
      <c r="U62" s="134"/>
      <c r="V62" s="134"/>
      <c r="W62" s="134"/>
    </row>
    <row r="63" spans="1:23" s="124" customFormat="1" ht="12.75" customHeight="1">
      <c r="A63" s="22"/>
      <c r="B63" s="30"/>
      <c r="C63" s="61"/>
      <c r="D63" s="11"/>
      <c r="E63" s="489"/>
      <c r="F63" s="490"/>
      <c r="G63" s="490"/>
      <c r="H63" s="12"/>
      <c r="I63" s="12"/>
      <c r="J63" s="3"/>
      <c r="K63" s="4"/>
      <c r="L63" s="123"/>
      <c r="M63" s="61"/>
      <c r="N63" s="61"/>
      <c r="O63" s="33"/>
      <c r="P63" s="61"/>
      <c r="Q63" s="22"/>
      <c r="R63" s="131"/>
      <c r="S63" s="134"/>
      <c r="T63" s="134"/>
      <c r="U63" s="134"/>
      <c r="V63" s="134"/>
      <c r="W63" s="134"/>
    </row>
    <row r="64" spans="1:23" s="124" customFormat="1" ht="12.75" customHeight="1">
      <c r="A64" s="22"/>
      <c r="B64" s="30"/>
      <c r="C64" s="61"/>
      <c r="D64" s="11"/>
      <c r="E64" s="489"/>
      <c r="F64" s="490"/>
      <c r="G64" s="490"/>
      <c r="H64" s="12"/>
      <c r="I64" s="12"/>
      <c r="J64" s="3"/>
      <c r="K64" s="4"/>
      <c r="L64" s="123"/>
      <c r="M64" s="61"/>
      <c r="N64" s="61"/>
      <c r="O64" s="33"/>
      <c r="P64" s="61"/>
      <c r="Q64" s="22"/>
      <c r="R64" s="131"/>
      <c r="S64" s="134"/>
      <c r="T64" s="134"/>
      <c r="U64" s="134"/>
      <c r="V64" s="134"/>
      <c r="W64" s="134"/>
    </row>
    <row r="65" spans="1:23" s="124" customFormat="1" ht="12.75" customHeight="1">
      <c r="A65" s="22"/>
      <c r="B65" s="30"/>
      <c r="C65" s="61"/>
      <c r="D65" s="163"/>
      <c r="E65" s="507"/>
      <c r="F65" s="508"/>
      <c r="G65" s="508"/>
      <c r="H65" s="164"/>
      <c r="I65" s="12"/>
      <c r="J65" s="5"/>
      <c r="K65" s="6"/>
      <c r="L65" s="123"/>
      <c r="M65" s="61"/>
      <c r="N65" s="61"/>
      <c r="O65" s="33"/>
      <c r="P65" s="61"/>
      <c r="Q65" s="22"/>
      <c r="R65" s="131"/>
      <c r="S65" s="134"/>
      <c r="T65" s="134"/>
      <c r="U65" s="134"/>
      <c r="V65" s="134"/>
      <c r="W65" s="134"/>
    </row>
    <row r="66" spans="1:23" s="124" customFormat="1" ht="12.75" customHeight="1" thickBot="1">
      <c r="A66" s="22"/>
      <c r="B66" s="30"/>
      <c r="C66" s="61"/>
      <c r="D66" s="162"/>
      <c r="E66" s="479"/>
      <c r="F66" s="509"/>
      <c r="G66" s="510"/>
      <c r="H66" s="21"/>
      <c r="I66" s="21"/>
      <c r="J66" s="7"/>
      <c r="K66" s="8"/>
      <c r="L66" s="123"/>
      <c r="M66" s="61"/>
      <c r="N66" s="61"/>
      <c r="O66" s="33"/>
      <c r="P66" s="61"/>
      <c r="Q66" s="22"/>
      <c r="R66" s="131"/>
      <c r="S66" s="134"/>
      <c r="T66" s="134"/>
      <c r="U66" s="134"/>
      <c r="V66" s="134"/>
      <c r="W66" s="134"/>
    </row>
    <row r="67" spans="1:24" ht="13.5" thickTop="1">
      <c r="A67" s="22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5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75">
      <c r="A69" s="22"/>
      <c r="B69" s="30"/>
      <c r="C69" s="120" t="s">
        <v>18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99" t="s">
        <v>36</v>
      </c>
      <c r="O69" s="33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3.5" thickBot="1">
      <c r="A70" s="22"/>
      <c r="B70" s="30"/>
      <c r="C70" s="61"/>
      <c r="D70" s="61"/>
      <c r="E70" s="61"/>
      <c r="F70" s="61"/>
      <c r="G70" s="61"/>
      <c r="H70" s="61"/>
      <c r="I70" s="94" t="s">
        <v>19</v>
      </c>
      <c r="J70" s="94" t="s">
        <v>20</v>
      </c>
      <c r="K70" s="61"/>
      <c r="L70" s="61"/>
      <c r="M70" s="61"/>
      <c r="N70" s="61"/>
      <c r="O70" s="33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 customHeight="1" thickBot="1" thickTop="1">
      <c r="A71" s="22"/>
      <c r="B71" s="30"/>
      <c r="C71" s="101" t="s">
        <v>21</v>
      </c>
      <c r="D71" s="102" t="s">
        <v>22</v>
      </c>
      <c r="E71" s="103"/>
      <c r="F71" s="103"/>
      <c r="G71" s="103"/>
      <c r="H71" s="104"/>
      <c r="I71" s="303">
        <v>0.74</v>
      </c>
      <c r="J71" s="303">
        <v>0.35</v>
      </c>
      <c r="K71" s="165"/>
      <c r="L71" s="61"/>
      <c r="M71" s="61"/>
      <c r="N71" s="61"/>
      <c r="O71" s="33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75" customHeight="1" thickBot="1" thickTop="1">
      <c r="A72" s="22"/>
      <c r="B72" s="30"/>
      <c r="C72" s="166" t="s">
        <v>23</v>
      </c>
      <c r="D72" s="167" t="s">
        <v>24</v>
      </c>
      <c r="E72" s="168"/>
      <c r="F72" s="168"/>
      <c r="G72" s="168"/>
      <c r="H72" s="169"/>
      <c r="I72" s="170">
        <v>7</v>
      </c>
      <c r="J72" s="165"/>
      <c r="K72" s="165"/>
      <c r="L72" s="61"/>
      <c r="M72" s="61"/>
      <c r="N72" s="61"/>
      <c r="O72" s="33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3.5" thickBot="1">
      <c r="A73" s="22"/>
      <c r="B73" s="3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33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75" customHeight="1" thickTop="1">
      <c r="A74" s="22"/>
      <c r="B74" s="30"/>
      <c r="C74" s="171" t="s">
        <v>25</v>
      </c>
      <c r="D74" s="511" t="s">
        <v>26</v>
      </c>
      <c r="E74" s="512"/>
      <c r="F74" s="513"/>
      <c r="G74" s="173" t="s">
        <v>27</v>
      </c>
      <c r="H74" s="174" t="s">
        <v>28</v>
      </c>
      <c r="I74" s="175"/>
      <c r="J74" s="176" t="s">
        <v>12</v>
      </c>
      <c r="K74" s="177" t="s">
        <v>13</v>
      </c>
      <c r="L74" s="61"/>
      <c r="M74" s="61"/>
      <c r="N74" s="61"/>
      <c r="O74" s="33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22"/>
      <c r="B75" s="30"/>
      <c r="C75" s="178" t="s">
        <v>29</v>
      </c>
      <c r="D75" s="514" t="s">
        <v>179</v>
      </c>
      <c r="E75" s="515"/>
      <c r="F75" s="516"/>
      <c r="G75" s="80" t="s">
        <v>30</v>
      </c>
      <c r="H75" s="180" t="s">
        <v>31</v>
      </c>
      <c r="I75" s="181"/>
      <c r="J75" s="182" t="s">
        <v>14</v>
      </c>
      <c r="K75" s="83" t="s">
        <v>15</v>
      </c>
      <c r="L75" s="61"/>
      <c r="M75" s="61"/>
      <c r="N75" s="61"/>
      <c r="O75" s="33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3.5" thickBot="1">
      <c r="A76" s="22"/>
      <c r="B76" s="30"/>
      <c r="C76" s="178" t="s">
        <v>32</v>
      </c>
      <c r="D76" s="517" t="s">
        <v>180</v>
      </c>
      <c r="E76" s="518"/>
      <c r="F76" s="519"/>
      <c r="G76" s="80" t="s">
        <v>33</v>
      </c>
      <c r="H76" s="183" t="s">
        <v>34</v>
      </c>
      <c r="I76" s="184" t="s">
        <v>35</v>
      </c>
      <c r="J76" s="182" t="s">
        <v>16</v>
      </c>
      <c r="K76" s="83" t="s">
        <v>17</v>
      </c>
      <c r="L76" s="61"/>
      <c r="M76" s="61"/>
      <c r="N76" s="61"/>
      <c r="O76" s="33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9.75" customHeight="1" thickBot="1">
      <c r="A77" s="22"/>
      <c r="B77" s="30"/>
      <c r="C77" s="84"/>
      <c r="D77" s="85"/>
      <c r="E77" s="85"/>
      <c r="F77" s="85"/>
      <c r="G77" s="85"/>
      <c r="H77" s="85"/>
      <c r="I77" s="85"/>
      <c r="J77" s="85"/>
      <c r="K77" s="86"/>
      <c r="L77" s="61"/>
      <c r="M77" s="61"/>
      <c r="N77" s="61"/>
      <c r="O77" s="33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2.75" customHeight="1">
      <c r="A78" s="22"/>
      <c r="B78" s="30"/>
      <c r="C78" s="185"/>
      <c r="D78" s="464"/>
      <c r="E78" s="465"/>
      <c r="F78" s="466"/>
      <c r="G78" s="187"/>
      <c r="H78" s="188"/>
      <c r="I78" s="189"/>
      <c r="J78" s="187"/>
      <c r="K78" s="190"/>
      <c r="L78" s="61"/>
      <c r="M78" s="61"/>
      <c r="N78" s="61"/>
      <c r="O78" s="33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75" customHeight="1">
      <c r="A79" s="22"/>
      <c r="B79" s="30"/>
      <c r="C79" s="191"/>
      <c r="D79" s="458"/>
      <c r="E79" s="459"/>
      <c r="F79" s="460"/>
      <c r="G79" s="187"/>
      <c r="H79" s="188"/>
      <c r="I79" s="189"/>
      <c r="J79" s="193"/>
      <c r="K79" s="196"/>
      <c r="L79" s="61"/>
      <c r="M79" s="61"/>
      <c r="N79" s="61"/>
      <c r="O79" s="33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75" customHeight="1">
      <c r="A80" s="22"/>
      <c r="B80" s="30"/>
      <c r="C80" s="191"/>
      <c r="D80" s="458"/>
      <c r="E80" s="459"/>
      <c r="F80" s="460"/>
      <c r="G80" s="187"/>
      <c r="H80" s="188"/>
      <c r="I80" s="189"/>
      <c r="J80" s="193"/>
      <c r="K80" s="196"/>
      <c r="L80" s="61"/>
      <c r="M80" s="61"/>
      <c r="N80" s="61"/>
      <c r="O80" s="33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2.75" customHeight="1">
      <c r="A81" s="22"/>
      <c r="B81" s="30"/>
      <c r="C81" s="185"/>
      <c r="D81" s="458"/>
      <c r="E81" s="459"/>
      <c r="F81" s="460"/>
      <c r="G81" s="187"/>
      <c r="H81" s="188"/>
      <c r="I81" s="189"/>
      <c r="J81" s="193"/>
      <c r="K81" s="196"/>
      <c r="L81" s="61"/>
      <c r="M81" s="61"/>
      <c r="N81" s="61"/>
      <c r="O81" s="33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75" customHeight="1">
      <c r="A82" s="22"/>
      <c r="B82" s="30"/>
      <c r="C82" s="191"/>
      <c r="D82" s="458"/>
      <c r="E82" s="459"/>
      <c r="F82" s="460"/>
      <c r="G82" s="187"/>
      <c r="H82" s="188"/>
      <c r="I82" s="189"/>
      <c r="J82" s="193"/>
      <c r="K82" s="196"/>
      <c r="L82" s="61"/>
      <c r="M82" s="61"/>
      <c r="N82" s="61"/>
      <c r="O82" s="33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75" customHeight="1">
      <c r="A83" s="22"/>
      <c r="B83" s="30"/>
      <c r="C83" s="191"/>
      <c r="D83" s="458"/>
      <c r="E83" s="459"/>
      <c r="F83" s="460"/>
      <c r="G83" s="187"/>
      <c r="H83" s="188"/>
      <c r="I83" s="189"/>
      <c r="J83" s="193"/>
      <c r="K83" s="196"/>
      <c r="L83" s="61"/>
      <c r="M83" s="61"/>
      <c r="N83" s="61"/>
      <c r="O83" s="33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75" customHeight="1">
      <c r="A84" s="22"/>
      <c r="B84" s="30"/>
      <c r="C84" s="185"/>
      <c r="D84" s="458"/>
      <c r="E84" s="459"/>
      <c r="F84" s="460"/>
      <c r="G84" s="187"/>
      <c r="H84" s="188"/>
      <c r="I84" s="189"/>
      <c r="J84" s="193"/>
      <c r="K84" s="196"/>
      <c r="L84" s="61"/>
      <c r="M84" s="61"/>
      <c r="N84" s="61"/>
      <c r="O84" s="33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75" customHeight="1">
      <c r="A85" s="22"/>
      <c r="B85" s="30"/>
      <c r="C85" s="191"/>
      <c r="D85" s="458"/>
      <c r="E85" s="459"/>
      <c r="F85" s="460"/>
      <c r="G85" s="187"/>
      <c r="H85" s="188"/>
      <c r="I85" s="189"/>
      <c r="J85" s="193"/>
      <c r="K85" s="196"/>
      <c r="L85" s="61"/>
      <c r="M85" s="61"/>
      <c r="N85" s="61"/>
      <c r="O85" s="33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75" customHeight="1">
      <c r="A86" s="22"/>
      <c r="B86" s="30"/>
      <c r="C86" s="191"/>
      <c r="D86" s="458"/>
      <c r="E86" s="459"/>
      <c r="F86" s="460"/>
      <c r="G86" s="187"/>
      <c r="H86" s="188"/>
      <c r="I86" s="189"/>
      <c r="J86" s="193"/>
      <c r="K86" s="196"/>
      <c r="L86" s="61"/>
      <c r="M86" s="61"/>
      <c r="N86" s="61"/>
      <c r="O86" s="33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2.75" customHeight="1">
      <c r="A87" s="22"/>
      <c r="B87" s="30"/>
      <c r="C87" s="185"/>
      <c r="D87" s="458"/>
      <c r="E87" s="459"/>
      <c r="F87" s="460"/>
      <c r="G87" s="187"/>
      <c r="H87" s="188"/>
      <c r="I87" s="189"/>
      <c r="J87" s="193"/>
      <c r="K87" s="196"/>
      <c r="L87" s="61"/>
      <c r="M87" s="61"/>
      <c r="N87" s="61"/>
      <c r="O87" s="33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2.75" customHeight="1">
      <c r="A88" s="22"/>
      <c r="B88" s="30"/>
      <c r="C88" s="191"/>
      <c r="D88" s="458"/>
      <c r="E88" s="459"/>
      <c r="F88" s="460"/>
      <c r="G88" s="187"/>
      <c r="H88" s="188"/>
      <c r="I88" s="189"/>
      <c r="J88" s="193"/>
      <c r="K88" s="196"/>
      <c r="L88" s="61"/>
      <c r="M88" s="61"/>
      <c r="N88" s="61"/>
      <c r="O88" s="33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2.75" customHeight="1">
      <c r="A89" s="22"/>
      <c r="B89" s="30"/>
      <c r="C89" s="191"/>
      <c r="D89" s="458"/>
      <c r="E89" s="459"/>
      <c r="F89" s="460"/>
      <c r="G89" s="187"/>
      <c r="H89" s="188"/>
      <c r="I89" s="189"/>
      <c r="J89" s="193"/>
      <c r="K89" s="196"/>
      <c r="L89" s="61"/>
      <c r="M89" s="61"/>
      <c r="N89" s="61"/>
      <c r="O89" s="33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75" customHeight="1">
      <c r="A90" s="22"/>
      <c r="B90" s="30"/>
      <c r="C90" s="185"/>
      <c r="D90" s="458"/>
      <c r="E90" s="459"/>
      <c r="F90" s="460"/>
      <c r="G90" s="187"/>
      <c r="H90" s="188"/>
      <c r="I90" s="189"/>
      <c r="J90" s="193"/>
      <c r="K90" s="196"/>
      <c r="L90" s="61"/>
      <c r="M90" s="61"/>
      <c r="N90" s="61"/>
      <c r="O90" s="33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2.75" customHeight="1">
      <c r="A91" s="22"/>
      <c r="B91" s="30"/>
      <c r="C91" s="191"/>
      <c r="D91" s="458"/>
      <c r="E91" s="459"/>
      <c r="F91" s="460"/>
      <c r="G91" s="187"/>
      <c r="H91" s="188"/>
      <c r="I91" s="189"/>
      <c r="J91" s="193"/>
      <c r="K91" s="196"/>
      <c r="L91" s="61"/>
      <c r="M91" s="61"/>
      <c r="N91" s="61"/>
      <c r="O91" s="33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2.75" customHeight="1">
      <c r="A92" s="22"/>
      <c r="B92" s="30"/>
      <c r="C92" s="191"/>
      <c r="D92" s="458"/>
      <c r="E92" s="459"/>
      <c r="F92" s="460"/>
      <c r="G92" s="187"/>
      <c r="H92" s="188"/>
      <c r="I92" s="189"/>
      <c r="J92" s="193"/>
      <c r="K92" s="196"/>
      <c r="L92" s="61"/>
      <c r="M92" s="61"/>
      <c r="N92" s="61"/>
      <c r="O92" s="33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75" customHeight="1">
      <c r="A93" s="22"/>
      <c r="B93" s="30"/>
      <c r="C93" s="185"/>
      <c r="D93" s="458"/>
      <c r="E93" s="459"/>
      <c r="F93" s="460"/>
      <c r="G93" s="187"/>
      <c r="H93" s="188"/>
      <c r="I93" s="189"/>
      <c r="J93" s="193"/>
      <c r="K93" s="196"/>
      <c r="L93" s="61"/>
      <c r="M93" s="61"/>
      <c r="N93" s="61"/>
      <c r="O93" s="33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75" customHeight="1">
      <c r="A94" s="22"/>
      <c r="B94" s="30"/>
      <c r="C94" s="191"/>
      <c r="D94" s="458"/>
      <c r="E94" s="459"/>
      <c r="F94" s="460"/>
      <c r="G94" s="187"/>
      <c r="H94" s="188"/>
      <c r="I94" s="189"/>
      <c r="J94" s="193"/>
      <c r="K94" s="196"/>
      <c r="L94" s="61"/>
      <c r="M94" s="61"/>
      <c r="N94" s="61"/>
      <c r="O94" s="33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75" customHeight="1">
      <c r="A95" s="22"/>
      <c r="B95" s="30"/>
      <c r="C95" s="191"/>
      <c r="D95" s="458"/>
      <c r="E95" s="459"/>
      <c r="F95" s="460"/>
      <c r="G95" s="187"/>
      <c r="H95" s="188"/>
      <c r="I95" s="189"/>
      <c r="J95" s="193"/>
      <c r="K95" s="196"/>
      <c r="L95" s="61"/>
      <c r="M95" s="61"/>
      <c r="N95" s="61"/>
      <c r="O95" s="33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2.75" customHeight="1">
      <c r="A96" s="22"/>
      <c r="B96" s="30"/>
      <c r="C96" s="185"/>
      <c r="D96" s="458"/>
      <c r="E96" s="459"/>
      <c r="F96" s="460"/>
      <c r="G96" s="187"/>
      <c r="H96" s="188"/>
      <c r="I96" s="189"/>
      <c r="J96" s="193"/>
      <c r="K96" s="196"/>
      <c r="L96" s="61"/>
      <c r="M96" s="61"/>
      <c r="N96" s="61"/>
      <c r="O96" s="33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2.75" customHeight="1">
      <c r="A97" s="22"/>
      <c r="B97" s="30"/>
      <c r="C97" s="191"/>
      <c r="D97" s="458"/>
      <c r="E97" s="459"/>
      <c r="F97" s="460"/>
      <c r="G97" s="187"/>
      <c r="H97" s="188"/>
      <c r="I97" s="189"/>
      <c r="J97" s="193"/>
      <c r="K97" s="196"/>
      <c r="L97" s="61"/>
      <c r="M97" s="61"/>
      <c r="N97" s="61"/>
      <c r="O97" s="33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2.75" customHeight="1">
      <c r="A98" s="22"/>
      <c r="B98" s="30"/>
      <c r="C98" s="191"/>
      <c r="D98" s="458"/>
      <c r="E98" s="459"/>
      <c r="F98" s="460"/>
      <c r="G98" s="187"/>
      <c r="H98" s="188"/>
      <c r="I98" s="189"/>
      <c r="J98" s="193"/>
      <c r="K98" s="196"/>
      <c r="L98" s="61"/>
      <c r="M98" s="61"/>
      <c r="N98" s="61"/>
      <c r="O98" s="33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2.75" customHeight="1">
      <c r="A99" s="22"/>
      <c r="B99" s="30"/>
      <c r="C99" s="185"/>
      <c r="D99" s="458"/>
      <c r="E99" s="459"/>
      <c r="F99" s="460"/>
      <c r="G99" s="187"/>
      <c r="H99" s="188"/>
      <c r="I99" s="189"/>
      <c r="J99" s="193"/>
      <c r="K99" s="196"/>
      <c r="L99" s="61"/>
      <c r="M99" s="61"/>
      <c r="N99" s="61"/>
      <c r="O99" s="33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75" customHeight="1">
      <c r="A100" s="22"/>
      <c r="B100" s="30"/>
      <c r="C100" s="191"/>
      <c r="D100" s="458"/>
      <c r="E100" s="459"/>
      <c r="F100" s="460"/>
      <c r="G100" s="187"/>
      <c r="H100" s="188"/>
      <c r="I100" s="189"/>
      <c r="J100" s="193"/>
      <c r="K100" s="196"/>
      <c r="L100" s="61"/>
      <c r="M100" s="61"/>
      <c r="N100" s="61"/>
      <c r="O100" s="33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 customHeight="1">
      <c r="A101" s="22"/>
      <c r="B101" s="30"/>
      <c r="C101" s="191"/>
      <c r="D101" s="458"/>
      <c r="E101" s="459"/>
      <c r="F101" s="460"/>
      <c r="G101" s="187"/>
      <c r="H101" s="188"/>
      <c r="I101" s="189"/>
      <c r="J101" s="193"/>
      <c r="K101" s="196"/>
      <c r="L101" s="61"/>
      <c r="M101" s="61"/>
      <c r="N101" s="61"/>
      <c r="O101" s="33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 customHeight="1">
      <c r="A102" s="22"/>
      <c r="B102" s="30"/>
      <c r="C102" s="185"/>
      <c r="D102" s="458"/>
      <c r="E102" s="459"/>
      <c r="F102" s="460"/>
      <c r="G102" s="187"/>
      <c r="H102" s="188"/>
      <c r="I102" s="189"/>
      <c r="J102" s="193"/>
      <c r="K102" s="196"/>
      <c r="L102" s="61"/>
      <c r="M102" s="61"/>
      <c r="N102" s="61"/>
      <c r="O102" s="33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 customHeight="1">
      <c r="A103" s="22"/>
      <c r="B103" s="30"/>
      <c r="C103" s="191"/>
      <c r="D103" s="458"/>
      <c r="E103" s="459"/>
      <c r="F103" s="460"/>
      <c r="G103" s="187"/>
      <c r="H103" s="188"/>
      <c r="I103" s="189"/>
      <c r="J103" s="193"/>
      <c r="K103" s="196"/>
      <c r="L103" s="61"/>
      <c r="M103" s="61"/>
      <c r="N103" s="61"/>
      <c r="O103" s="33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 customHeight="1">
      <c r="A104" s="22"/>
      <c r="B104" s="30"/>
      <c r="C104" s="191"/>
      <c r="D104" s="458"/>
      <c r="E104" s="459"/>
      <c r="F104" s="460"/>
      <c r="G104" s="187"/>
      <c r="H104" s="188"/>
      <c r="I104" s="189"/>
      <c r="J104" s="193"/>
      <c r="K104" s="196"/>
      <c r="L104" s="61"/>
      <c r="M104" s="61"/>
      <c r="N104" s="61"/>
      <c r="O104" s="33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 customHeight="1">
      <c r="A105" s="22"/>
      <c r="B105" s="30"/>
      <c r="C105" s="185"/>
      <c r="D105" s="458"/>
      <c r="E105" s="459"/>
      <c r="F105" s="460"/>
      <c r="G105" s="187"/>
      <c r="H105" s="188"/>
      <c r="I105" s="189"/>
      <c r="J105" s="193"/>
      <c r="K105" s="196"/>
      <c r="L105" s="61"/>
      <c r="M105" s="61"/>
      <c r="N105" s="61"/>
      <c r="O105" s="33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 customHeight="1">
      <c r="A106" s="22"/>
      <c r="B106" s="30"/>
      <c r="C106" s="191"/>
      <c r="D106" s="458"/>
      <c r="E106" s="459"/>
      <c r="F106" s="460"/>
      <c r="G106" s="187"/>
      <c r="H106" s="188"/>
      <c r="I106" s="189"/>
      <c r="J106" s="193"/>
      <c r="K106" s="196"/>
      <c r="L106" s="61"/>
      <c r="M106" s="61"/>
      <c r="N106" s="61"/>
      <c r="O106" s="33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 customHeight="1">
      <c r="A107" s="22"/>
      <c r="B107" s="30"/>
      <c r="C107" s="191"/>
      <c r="D107" s="458"/>
      <c r="E107" s="459"/>
      <c r="F107" s="460"/>
      <c r="G107" s="187"/>
      <c r="H107" s="188"/>
      <c r="I107" s="189"/>
      <c r="J107" s="193"/>
      <c r="K107" s="196"/>
      <c r="L107" s="61"/>
      <c r="M107" s="61"/>
      <c r="N107" s="61"/>
      <c r="O107" s="33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 customHeight="1">
      <c r="A108" s="22"/>
      <c r="B108" s="30"/>
      <c r="C108" s="185"/>
      <c r="D108" s="458"/>
      <c r="E108" s="459"/>
      <c r="F108" s="460"/>
      <c r="G108" s="187"/>
      <c r="H108" s="188"/>
      <c r="I108" s="189"/>
      <c r="J108" s="193"/>
      <c r="K108" s="196"/>
      <c r="L108" s="61"/>
      <c r="M108" s="61"/>
      <c r="N108" s="61"/>
      <c r="O108" s="33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 customHeight="1">
      <c r="A109" s="22"/>
      <c r="B109" s="30"/>
      <c r="C109" s="191"/>
      <c r="D109" s="458"/>
      <c r="E109" s="459"/>
      <c r="F109" s="460"/>
      <c r="G109" s="187"/>
      <c r="H109" s="188"/>
      <c r="I109" s="189"/>
      <c r="J109" s="193"/>
      <c r="K109" s="196"/>
      <c r="L109" s="61"/>
      <c r="M109" s="61"/>
      <c r="N109" s="61"/>
      <c r="O109" s="33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 customHeight="1">
      <c r="A110" s="22"/>
      <c r="B110" s="30"/>
      <c r="C110" s="191"/>
      <c r="D110" s="458"/>
      <c r="E110" s="459"/>
      <c r="F110" s="460"/>
      <c r="G110" s="187"/>
      <c r="H110" s="188"/>
      <c r="I110" s="189"/>
      <c r="J110" s="193"/>
      <c r="K110" s="196"/>
      <c r="L110" s="61"/>
      <c r="M110" s="61"/>
      <c r="N110" s="61"/>
      <c r="O110" s="33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 customHeight="1">
      <c r="A111" s="22"/>
      <c r="B111" s="30"/>
      <c r="C111" s="197"/>
      <c r="D111" s="458"/>
      <c r="E111" s="459"/>
      <c r="F111" s="460"/>
      <c r="G111" s="187"/>
      <c r="H111" s="188"/>
      <c r="I111" s="189"/>
      <c r="J111" s="198"/>
      <c r="K111" s="199"/>
      <c r="L111" s="61"/>
      <c r="M111" s="61"/>
      <c r="N111" s="61"/>
      <c r="O111" s="33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 customHeight="1">
      <c r="A112" s="22"/>
      <c r="B112" s="30"/>
      <c r="C112" s="191"/>
      <c r="D112" s="458"/>
      <c r="E112" s="459"/>
      <c r="F112" s="460"/>
      <c r="G112" s="187"/>
      <c r="H112" s="188"/>
      <c r="I112" s="189"/>
      <c r="J112" s="193"/>
      <c r="K112" s="196"/>
      <c r="L112" s="61"/>
      <c r="M112" s="61"/>
      <c r="N112" s="61"/>
      <c r="O112" s="33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 customHeight="1">
      <c r="A113" s="22"/>
      <c r="B113" s="30"/>
      <c r="C113" s="191"/>
      <c r="D113" s="458"/>
      <c r="E113" s="459"/>
      <c r="F113" s="460"/>
      <c r="G113" s="187"/>
      <c r="H113" s="188"/>
      <c r="I113" s="189"/>
      <c r="J113" s="193"/>
      <c r="K113" s="196"/>
      <c r="L113" s="61"/>
      <c r="M113" s="61"/>
      <c r="N113" s="61"/>
      <c r="O113" s="33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 customHeight="1">
      <c r="A114" s="22"/>
      <c r="B114" s="30"/>
      <c r="C114" s="191"/>
      <c r="D114" s="458"/>
      <c r="E114" s="459"/>
      <c r="F114" s="460"/>
      <c r="G114" s="187"/>
      <c r="H114" s="188"/>
      <c r="I114" s="189"/>
      <c r="J114" s="193"/>
      <c r="K114" s="196"/>
      <c r="L114" s="61"/>
      <c r="M114" s="61"/>
      <c r="N114" s="61"/>
      <c r="O114" s="33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 customHeight="1">
      <c r="A115" s="22"/>
      <c r="B115" s="30"/>
      <c r="C115" s="191"/>
      <c r="D115" s="458"/>
      <c r="E115" s="459"/>
      <c r="F115" s="460"/>
      <c r="G115" s="187"/>
      <c r="H115" s="188"/>
      <c r="I115" s="189"/>
      <c r="J115" s="193"/>
      <c r="K115" s="196"/>
      <c r="L115" s="61"/>
      <c r="M115" s="61"/>
      <c r="N115" s="61"/>
      <c r="O115" s="33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 customHeight="1">
      <c r="A116" s="22"/>
      <c r="B116" s="30"/>
      <c r="C116" s="191"/>
      <c r="D116" s="458"/>
      <c r="E116" s="459"/>
      <c r="F116" s="460"/>
      <c r="G116" s="187"/>
      <c r="H116" s="188"/>
      <c r="I116" s="189"/>
      <c r="J116" s="193"/>
      <c r="K116" s="196"/>
      <c r="L116" s="61"/>
      <c r="M116" s="61"/>
      <c r="N116" s="61"/>
      <c r="O116" s="33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2.75" customHeight="1">
      <c r="A117" s="22"/>
      <c r="B117" s="30"/>
      <c r="C117" s="185"/>
      <c r="D117" s="458"/>
      <c r="E117" s="459"/>
      <c r="F117" s="460"/>
      <c r="G117" s="187"/>
      <c r="H117" s="188"/>
      <c r="I117" s="189"/>
      <c r="J117" s="193"/>
      <c r="K117" s="196"/>
      <c r="L117" s="61"/>
      <c r="M117" s="61"/>
      <c r="N117" s="61"/>
      <c r="O117" s="33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2.75" customHeight="1">
      <c r="A118" s="22"/>
      <c r="B118" s="30"/>
      <c r="C118" s="191"/>
      <c r="D118" s="458"/>
      <c r="E118" s="459"/>
      <c r="F118" s="460"/>
      <c r="G118" s="187"/>
      <c r="H118" s="188"/>
      <c r="I118" s="189"/>
      <c r="J118" s="193"/>
      <c r="K118" s="196"/>
      <c r="L118" s="61"/>
      <c r="M118" s="61"/>
      <c r="N118" s="61"/>
      <c r="O118" s="33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2.75" customHeight="1">
      <c r="A119" s="22"/>
      <c r="B119" s="30"/>
      <c r="C119" s="191"/>
      <c r="D119" s="458"/>
      <c r="E119" s="459"/>
      <c r="F119" s="460"/>
      <c r="G119" s="187"/>
      <c r="H119" s="188"/>
      <c r="I119" s="189"/>
      <c r="J119" s="193"/>
      <c r="K119" s="196"/>
      <c r="L119" s="61"/>
      <c r="M119" s="61"/>
      <c r="N119" s="61"/>
      <c r="O119" s="33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2.75" customHeight="1">
      <c r="A120" s="22"/>
      <c r="B120" s="30"/>
      <c r="C120" s="185"/>
      <c r="D120" s="458"/>
      <c r="E120" s="459"/>
      <c r="F120" s="460"/>
      <c r="G120" s="187"/>
      <c r="H120" s="188"/>
      <c r="I120" s="189"/>
      <c r="J120" s="193"/>
      <c r="K120" s="196"/>
      <c r="L120" s="61"/>
      <c r="M120" s="61"/>
      <c r="N120" s="61"/>
      <c r="O120" s="33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2.75" customHeight="1">
      <c r="A121" s="22"/>
      <c r="B121" s="30"/>
      <c r="C121" s="191"/>
      <c r="D121" s="458"/>
      <c r="E121" s="459"/>
      <c r="F121" s="460"/>
      <c r="G121" s="187"/>
      <c r="H121" s="188"/>
      <c r="I121" s="189"/>
      <c r="J121" s="193"/>
      <c r="K121" s="196"/>
      <c r="L121" s="61"/>
      <c r="M121" s="61"/>
      <c r="N121" s="61"/>
      <c r="O121" s="33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2.75" customHeight="1">
      <c r="A122" s="22"/>
      <c r="B122" s="30"/>
      <c r="C122" s="191"/>
      <c r="D122" s="458"/>
      <c r="E122" s="459"/>
      <c r="F122" s="460"/>
      <c r="G122" s="187"/>
      <c r="H122" s="188"/>
      <c r="I122" s="189"/>
      <c r="J122" s="193"/>
      <c r="K122" s="196"/>
      <c r="L122" s="61"/>
      <c r="M122" s="61"/>
      <c r="N122" s="61"/>
      <c r="O122" s="33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2.75" customHeight="1">
      <c r="A123" s="22"/>
      <c r="B123" s="30"/>
      <c r="C123" s="185"/>
      <c r="D123" s="458"/>
      <c r="E123" s="459"/>
      <c r="F123" s="460"/>
      <c r="G123" s="187"/>
      <c r="H123" s="188"/>
      <c r="I123" s="189"/>
      <c r="J123" s="193"/>
      <c r="K123" s="196"/>
      <c r="L123" s="61"/>
      <c r="M123" s="61"/>
      <c r="N123" s="61"/>
      <c r="O123" s="33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2.75" customHeight="1">
      <c r="A124" s="22"/>
      <c r="B124" s="30"/>
      <c r="C124" s="191"/>
      <c r="D124" s="458"/>
      <c r="E124" s="459"/>
      <c r="F124" s="460"/>
      <c r="G124" s="187"/>
      <c r="H124" s="188"/>
      <c r="I124" s="189"/>
      <c r="J124" s="193"/>
      <c r="K124" s="196"/>
      <c r="L124" s="61"/>
      <c r="M124" s="61"/>
      <c r="N124" s="61"/>
      <c r="O124" s="33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2.75" customHeight="1">
      <c r="A125" s="22"/>
      <c r="B125" s="30"/>
      <c r="C125" s="191"/>
      <c r="D125" s="458"/>
      <c r="E125" s="459"/>
      <c r="F125" s="460"/>
      <c r="G125" s="187"/>
      <c r="H125" s="188"/>
      <c r="I125" s="189"/>
      <c r="J125" s="193"/>
      <c r="K125" s="196"/>
      <c r="L125" s="61"/>
      <c r="M125" s="61"/>
      <c r="N125" s="61"/>
      <c r="O125" s="33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2.75" customHeight="1">
      <c r="A126" s="22"/>
      <c r="B126" s="30"/>
      <c r="C126" s="185"/>
      <c r="D126" s="458"/>
      <c r="E126" s="459"/>
      <c r="F126" s="460"/>
      <c r="G126" s="187"/>
      <c r="H126" s="188"/>
      <c r="I126" s="189"/>
      <c r="J126" s="193"/>
      <c r="K126" s="196"/>
      <c r="L126" s="61"/>
      <c r="M126" s="61"/>
      <c r="N126" s="61"/>
      <c r="O126" s="33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2.75" customHeight="1">
      <c r="A127" s="22"/>
      <c r="B127" s="30"/>
      <c r="C127" s="191"/>
      <c r="D127" s="458"/>
      <c r="E127" s="459"/>
      <c r="F127" s="460"/>
      <c r="G127" s="187"/>
      <c r="H127" s="188"/>
      <c r="I127" s="189"/>
      <c r="J127" s="193"/>
      <c r="K127" s="196"/>
      <c r="L127" s="61"/>
      <c r="M127" s="61"/>
      <c r="N127" s="61"/>
      <c r="O127" s="33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2.75" customHeight="1">
      <c r="A128" s="22"/>
      <c r="B128" s="30"/>
      <c r="C128" s="191"/>
      <c r="D128" s="458"/>
      <c r="E128" s="459"/>
      <c r="F128" s="460"/>
      <c r="G128" s="187"/>
      <c r="H128" s="188"/>
      <c r="I128" s="189"/>
      <c r="J128" s="193"/>
      <c r="K128" s="196"/>
      <c r="L128" s="61"/>
      <c r="M128" s="61"/>
      <c r="N128" s="61"/>
      <c r="O128" s="33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2.75" customHeight="1">
      <c r="A129" s="22"/>
      <c r="B129" s="30"/>
      <c r="C129" s="185"/>
      <c r="D129" s="458"/>
      <c r="E129" s="459"/>
      <c r="F129" s="460"/>
      <c r="G129" s="193"/>
      <c r="H129" s="194"/>
      <c r="I129" s="195"/>
      <c r="J129" s="193"/>
      <c r="K129" s="196"/>
      <c r="L129" s="61"/>
      <c r="M129" s="61"/>
      <c r="N129" s="61"/>
      <c r="O129" s="33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2.75" customHeight="1">
      <c r="A130" s="22"/>
      <c r="B130" s="30"/>
      <c r="C130" s="191"/>
      <c r="D130" s="458"/>
      <c r="E130" s="459"/>
      <c r="F130" s="460"/>
      <c r="G130" s="193"/>
      <c r="H130" s="194"/>
      <c r="I130" s="195"/>
      <c r="J130" s="193"/>
      <c r="K130" s="196"/>
      <c r="L130" s="61"/>
      <c r="M130" s="61"/>
      <c r="N130" s="61"/>
      <c r="O130" s="33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2.75" customHeight="1">
      <c r="A131" s="22"/>
      <c r="B131" s="30"/>
      <c r="C131" s="191"/>
      <c r="D131" s="458"/>
      <c r="E131" s="459"/>
      <c r="F131" s="460"/>
      <c r="G131" s="193"/>
      <c r="H131" s="194"/>
      <c r="I131" s="195"/>
      <c r="J131" s="193"/>
      <c r="K131" s="196"/>
      <c r="L131" s="61"/>
      <c r="M131" s="61"/>
      <c r="N131" s="61"/>
      <c r="O131" s="33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2.75" customHeight="1">
      <c r="A132" s="22"/>
      <c r="B132" s="30"/>
      <c r="C132" s="185"/>
      <c r="D132" s="458"/>
      <c r="E132" s="459"/>
      <c r="F132" s="460"/>
      <c r="G132" s="193"/>
      <c r="H132" s="194"/>
      <c r="I132" s="195"/>
      <c r="J132" s="193"/>
      <c r="K132" s="196"/>
      <c r="L132" s="61"/>
      <c r="M132" s="61"/>
      <c r="N132" s="61"/>
      <c r="O132" s="33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2.75" customHeight="1" thickBot="1">
      <c r="A133" s="22"/>
      <c r="B133" s="30"/>
      <c r="C133" s="200"/>
      <c r="D133" s="461"/>
      <c r="E133" s="462"/>
      <c r="F133" s="463"/>
      <c r="G133" s="201"/>
      <c r="H133" s="202"/>
      <c r="I133" s="203"/>
      <c r="J133" s="201"/>
      <c r="K133" s="204"/>
      <c r="L133" s="61"/>
      <c r="M133" s="61"/>
      <c r="N133" s="61"/>
      <c r="O133" s="33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2.75" customHeight="1" thickTop="1">
      <c r="A134" s="22"/>
      <c r="B134" s="30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33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2.75" customHeight="1">
      <c r="A135" s="22"/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5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2.75" customHeight="1">
      <c r="A136" s="22"/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9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2.75" customHeight="1">
      <c r="A137" s="22"/>
      <c r="B137" s="3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33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2.75" customHeight="1" thickBot="1">
      <c r="A138" s="22"/>
      <c r="B138" s="30"/>
      <c r="C138" s="120" t="s">
        <v>37</v>
      </c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99" t="s">
        <v>50</v>
      </c>
      <c r="O138" s="33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4.25" thickBot="1" thickTop="1">
      <c r="A139" s="22"/>
      <c r="B139" s="30"/>
      <c r="C139" s="205" t="s">
        <v>38</v>
      </c>
      <c r="D139" s="111" t="s">
        <v>39</v>
      </c>
      <c r="E139" s="103"/>
      <c r="F139" s="103"/>
      <c r="G139" s="103"/>
      <c r="H139" s="206"/>
      <c r="I139" s="170">
        <v>157</v>
      </c>
      <c r="J139" s="61"/>
      <c r="K139" s="61"/>
      <c r="L139" s="61"/>
      <c r="M139" s="61"/>
      <c r="N139" s="61"/>
      <c r="O139" s="33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4.25" thickBot="1" thickTop="1">
      <c r="A140" s="22"/>
      <c r="B140" s="30"/>
      <c r="C140" s="207" t="s">
        <v>40</v>
      </c>
      <c r="D140" s="107" t="s">
        <v>41</v>
      </c>
      <c r="E140" s="107"/>
      <c r="F140" s="107"/>
      <c r="G140" s="107"/>
      <c r="H140" s="107"/>
      <c r="I140" s="170">
        <v>20</v>
      </c>
      <c r="J140" s="61"/>
      <c r="K140" s="61"/>
      <c r="L140" s="61"/>
      <c r="M140" s="61"/>
      <c r="N140" s="61"/>
      <c r="O140" s="33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4.25" thickBot="1" thickTop="1">
      <c r="A141" s="22"/>
      <c r="B141" s="30"/>
      <c r="C141" s="208"/>
      <c r="D141" s="209" t="s">
        <v>42</v>
      </c>
      <c r="E141" s="209"/>
      <c r="F141" s="209"/>
      <c r="G141" s="209"/>
      <c r="H141" s="210"/>
      <c r="I141" s="110"/>
      <c r="J141" s="61"/>
      <c r="K141" s="61"/>
      <c r="L141" s="61"/>
      <c r="M141" s="61"/>
      <c r="N141" s="61"/>
      <c r="O141" s="33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3.5" thickBot="1">
      <c r="A142" s="22"/>
      <c r="B142" s="30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33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2.75" customHeight="1" thickTop="1">
      <c r="A143" s="22"/>
      <c r="B143" s="30"/>
      <c r="C143" s="70" t="s">
        <v>43</v>
      </c>
      <c r="D143" s="511" t="s">
        <v>130</v>
      </c>
      <c r="E143" s="513"/>
      <c r="F143" s="172" t="s">
        <v>44</v>
      </c>
      <c r="G143" s="172" t="s">
        <v>45</v>
      </c>
      <c r="H143" s="176" t="s">
        <v>12</v>
      </c>
      <c r="I143" s="211" t="s">
        <v>13</v>
      </c>
      <c r="J143" s="61"/>
      <c r="K143" s="61"/>
      <c r="L143" s="61"/>
      <c r="M143" s="61"/>
      <c r="N143" s="61"/>
      <c r="O143" s="33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2.75" customHeight="1">
      <c r="A144" s="22"/>
      <c r="B144" s="30"/>
      <c r="C144" s="74" t="s">
        <v>32</v>
      </c>
      <c r="D144" s="514" t="s">
        <v>61</v>
      </c>
      <c r="E144" s="516"/>
      <c r="F144" s="179" t="s">
        <v>46</v>
      </c>
      <c r="G144" s="179" t="s">
        <v>47</v>
      </c>
      <c r="H144" s="182" t="s">
        <v>14</v>
      </c>
      <c r="I144" s="212" t="s">
        <v>15</v>
      </c>
      <c r="J144" s="61"/>
      <c r="K144" s="61"/>
      <c r="L144" s="61"/>
      <c r="M144" s="61"/>
      <c r="N144" s="61"/>
      <c r="O144" s="33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3.5" thickBot="1">
      <c r="A145" s="22"/>
      <c r="B145" s="30"/>
      <c r="C145" s="213"/>
      <c r="D145" s="214"/>
      <c r="E145" s="180"/>
      <c r="F145" s="179" t="s">
        <v>48</v>
      </c>
      <c r="G145" s="179" t="s">
        <v>49</v>
      </c>
      <c r="H145" s="182" t="s">
        <v>16</v>
      </c>
      <c r="I145" s="212" t="s">
        <v>17</v>
      </c>
      <c r="J145" s="61"/>
      <c r="K145" s="61"/>
      <c r="L145" s="61"/>
      <c r="M145" s="61"/>
      <c r="N145" s="61"/>
      <c r="O145" s="33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3.5" thickBot="1">
      <c r="A146" s="22"/>
      <c r="B146" s="30"/>
      <c r="C146" s="215"/>
      <c r="D146" s="111"/>
      <c r="E146" s="111"/>
      <c r="F146" s="111"/>
      <c r="G146" s="111"/>
      <c r="H146" s="111"/>
      <c r="I146" s="216"/>
      <c r="J146" s="61"/>
      <c r="K146" s="61"/>
      <c r="L146" s="61"/>
      <c r="M146" s="61"/>
      <c r="N146" s="61"/>
      <c r="O146" s="33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3.5" thickBot="1">
      <c r="A147" s="22"/>
      <c r="B147" s="30"/>
      <c r="C147" s="217"/>
      <c r="D147" s="464"/>
      <c r="E147" s="466"/>
      <c r="F147" s="186"/>
      <c r="G147" s="218"/>
      <c r="H147" s="219"/>
      <c r="I147" s="220"/>
      <c r="J147" s="61"/>
      <c r="K147" s="61"/>
      <c r="L147" s="61"/>
      <c r="M147" s="61"/>
      <c r="N147" s="61"/>
      <c r="O147" s="33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2.75" customHeight="1" thickBot="1">
      <c r="A148" s="22"/>
      <c r="B148" s="30"/>
      <c r="C148" s="221"/>
      <c r="D148" s="458"/>
      <c r="E148" s="460"/>
      <c r="F148" s="192"/>
      <c r="G148" s="222"/>
      <c r="H148" s="223"/>
      <c r="I148" s="220"/>
      <c r="J148" s="61"/>
      <c r="K148" s="61"/>
      <c r="L148" s="61"/>
      <c r="M148" s="61"/>
      <c r="N148" s="61"/>
      <c r="O148" s="33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3.5" thickBot="1">
      <c r="A149" s="22"/>
      <c r="B149" s="30"/>
      <c r="C149" s="221"/>
      <c r="D149" s="458"/>
      <c r="E149" s="460"/>
      <c r="F149" s="192"/>
      <c r="G149" s="222"/>
      <c r="H149" s="223"/>
      <c r="I149" s="220"/>
      <c r="J149" s="61"/>
      <c r="K149" s="61"/>
      <c r="L149" s="61"/>
      <c r="M149" s="61"/>
      <c r="N149" s="61"/>
      <c r="O149" s="33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3.5" thickBot="1">
      <c r="A150" s="22"/>
      <c r="B150" s="30"/>
      <c r="C150" s="221"/>
      <c r="D150" s="458"/>
      <c r="E150" s="460"/>
      <c r="F150" s="192"/>
      <c r="G150" s="222"/>
      <c r="H150" s="223"/>
      <c r="I150" s="220"/>
      <c r="J150" s="61"/>
      <c r="K150" s="61"/>
      <c r="L150" s="61"/>
      <c r="M150" s="61"/>
      <c r="N150" s="61"/>
      <c r="O150" s="33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2.75" customHeight="1" thickBot="1">
      <c r="A151" s="22"/>
      <c r="B151" s="30"/>
      <c r="C151" s="221"/>
      <c r="D151" s="458"/>
      <c r="E151" s="460"/>
      <c r="F151" s="192"/>
      <c r="G151" s="222"/>
      <c r="H151" s="223"/>
      <c r="I151" s="220"/>
      <c r="J151" s="61"/>
      <c r="K151" s="61"/>
      <c r="L151" s="61"/>
      <c r="M151" s="61"/>
      <c r="N151" s="61"/>
      <c r="O151" s="33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2.75" customHeight="1" thickBot="1">
      <c r="A152" s="22"/>
      <c r="B152" s="30"/>
      <c r="C152" s="221"/>
      <c r="D152" s="458"/>
      <c r="E152" s="460"/>
      <c r="F152" s="192"/>
      <c r="G152" s="222"/>
      <c r="H152" s="223"/>
      <c r="I152" s="220"/>
      <c r="J152" s="61"/>
      <c r="K152" s="61"/>
      <c r="L152" s="61"/>
      <c r="M152" s="61"/>
      <c r="N152" s="61"/>
      <c r="O152" s="33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2.75" customHeight="1" thickBot="1">
      <c r="A153" s="22"/>
      <c r="B153" s="30"/>
      <c r="C153" s="221"/>
      <c r="D153" s="458"/>
      <c r="E153" s="460"/>
      <c r="F153" s="192"/>
      <c r="G153" s="222"/>
      <c r="H153" s="223"/>
      <c r="I153" s="220"/>
      <c r="J153" s="61"/>
      <c r="K153" s="61"/>
      <c r="L153" s="61"/>
      <c r="M153" s="61"/>
      <c r="N153" s="61"/>
      <c r="O153" s="33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2.75" customHeight="1" thickBot="1">
      <c r="A154" s="22"/>
      <c r="B154" s="30"/>
      <c r="C154" s="221"/>
      <c r="D154" s="458"/>
      <c r="E154" s="460"/>
      <c r="F154" s="192"/>
      <c r="G154" s="222"/>
      <c r="H154" s="223"/>
      <c r="I154" s="220"/>
      <c r="J154" s="61"/>
      <c r="K154" s="61"/>
      <c r="L154" s="61"/>
      <c r="M154" s="61"/>
      <c r="N154" s="61"/>
      <c r="O154" s="33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2.75" customHeight="1">
      <c r="A155" s="22"/>
      <c r="B155" s="30"/>
      <c r="C155" s="221"/>
      <c r="D155" s="458"/>
      <c r="E155" s="460"/>
      <c r="F155" s="192"/>
      <c r="G155" s="222"/>
      <c r="H155" s="223"/>
      <c r="I155" s="220"/>
      <c r="J155" s="61"/>
      <c r="K155" s="61"/>
      <c r="L155" s="61"/>
      <c r="M155" s="61"/>
      <c r="N155" s="61"/>
      <c r="O155" s="33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2.75" customHeight="1">
      <c r="A156" s="22"/>
      <c r="B156" s="30"/>
      <c r="C156" s="221"/>
      <c r="D156" s="458"/>
      <c r="E156" s="460"/>
      <c r="F156" s="192"/>
      <c r="G156" s="222"/>
      <c r="H156" s="223"/>
      <c r="I156" s="224"/>
      <c r="J156" s="61"/>
      <c r="K156" s="61"/>
      <c r="L156" s="61"/>
      <c r="M156" s="61"/>
      <c r="N156" s="61"/>
      <c r="O156" s="33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2.75" customHeight="1">
      <c r="A157" s="22"/>
      <c r="B157" s="30"/>
      <c r="C157" s="221"/>
      <c r="D157" s="458"/>
      <c r="E157" s="460"/>
      <c r="F157" s="192"/>
      <c r="G157" s="222"/>
      <c r="H157" s="223"/>
      <c r="I157" s="224"/>
      <c r="J157" s="61"/>
      <c r="K157" s="61"/>
      <c r="L157" s="61"/>
      <c r="M157" s="61"/>
      <c r="N157" s="61"/>
      <c r="O157" s="33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2.75" customHeight="1">
      <c r="A158" s="22"/>
      <c r="B158" s="30"/>
      <c r="C158" s="221"/>
      <c r="D158" s="458"/>
      <c r="E158" s="460"/>
      <c r="F158" s="192"/>
      <c r="G158" s="222"/>
      <c r="H158" s="223"/>
      <c r="I158" s="224"/>
      <c r="J158" s="61"/>
      <c r="K158" s="61"/>
      <c r="L158" s="61"/>
      <c r="M158" s="61"/>
      <c r="N158" s="61"/>
      <c r="O158" s="33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2.75" customHeight="1" thickBot="1">
      <c r="A159" s="22"/>
      <c r="B159" s="30"/>
      <c r="C159" s="225"/>
      <c r="D159" s="461"/>
      <c r="E159" s="463"/>
      <c r="F159" s="226"/>
      <c r="G159" s="227"/>
      <c r="H159" s="228"/>
      <c r="I159" s="229"/>
      <c r="J159" s="61"/>
      <c r="K159" s="61"/>
      <c r="L159" s="61"/>
      <c r="M159" s="61"/>
      <c r="N159" s="61"/>
      <c r="O159" s="33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2.75" customHeight="1" thickTop="1">
      <c r="A160" s="22"/>
      <c r="B160" s="30"/>
      <c r="C160" s="230"/>
      <c r="D160" s="230"/>
      <c r="E160" s="230"/>
      <c r="F160" s="230"/>
      <c r="G160" s="231"/>
      <c r="H160" s="230"/>
      <c r="I160" s="230"/>
      <c r="J160" s="61"/>
      <c r="K160" s="61"/>
      <c r="L160" s="61"/>
      <c r="M160" s="61"/>
      <c r="N160" s="61"/>
      <c r="O160" s="33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2.75" customHeight="1">
      <c r="A161" s="22"/>
      <c r="B161" s="30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33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3.5" thickBot="1">
      <c r="A162" s="22"/>
      <c r="B162" s="30"/>
      <c r="C162" s="120" t="s">
        <v>51</v>
      </c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33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4.25" thickBot="1" thickTop="1">
      <c r="A163" s="22"/>
      <c r="B163" s="30"/>
      <c r="C163" s="205" t="s">
        <v>53</v>
      </c>
      <c r="D163" s="103" t="s">
        <v>54</v>
      </c>
      <c r="E163" s="103"/>
      <c r="F163" s="103"/>
      <c r="G163" s="103"/>
      <c r="H163" s="232"/>
      <c r="I163" s="170">
        <v>10</v>
      </c>
      <c r="J163" s="61"/>
      <c r="K163" s="61"/>
      <c r="L163" s="61"/>
      <c r="M163" s="61"/>
      <c r="N163" s="99"/>
      <c r="O163" s="33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4.25" thickBot="1" thickTop="1">
      <c r="A164" s="22"/>
      <c r="B164" s="30"/>
      <c r="C164" s="233" t="s">
        <v>38</v>
      </c>
      <c r="D164" s="61" t="s">
        <v>39</v>
      </c>
      <c r="E164" s="61"/>
      <c r="F164" s="61"/>
      <c r="G164" s="61"/>
      <c r="H164" s="61"/>
      <c r="I164" s="170">
        <f>+I139</f>
        <v>157</v>
      </c>
      <c r="J164" s="61"/>
      <c r="K164" s="61"/>
      <c r="L164" s="61"/>
      <c r="M164" s="61"/>
      <c r="N164" s="61"/>
      <c r="O164" s="33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7.25" thickBot="1" thickTop="1">
      <c r="A165" s="22"/>
      <c r="B165" s="30"/>
      <c r="C165" s="234" t="s">
        <v>189</v>
      </c>
      <c r="D165" s="209" t="s">
        <v>183</v>
      </c>
      <c r="E165" s="209"/>
      <c r="F165" s="209"/>
      <c r="G165" s="209"/>
      <c r="H165" s="235"/>
      <c r="I165" s="170">
        <v>0.2</v>
      </c>
      <c r="J165" s="61"/>
      <c r="K165" s="61"/>
      <c r="L165" s="61"/>
      <c r="M165" s="61"/>
      <c r="N165" s="61"/>
      <c r="O165" s="33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3.5" thickBot="1">
      <c r="A166" s="22"/>
      <c r="B166" s="30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33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2.75" customHeight="1" thickTop="1">
      <c r="A167" s="22"/>
      <c r="B167" s="30"/>
      <c r="C167" s="236"/>
      <c r="D167" s="237"/>
      <c r="E167" s="174"/>
      <c r="F167" s="174"/>
      <c r="G167" s="172" t="s">
        <v>55</v>
      </c>
      <c r="H167" s="176" t="s">
        <v>56</v>
      </c>
      <c r="I167" s="176" t="s">
        <v>56</v>
      </c>
      <c r="J167" s="176" t="s">
        <v>57</v>
      </c>
      <c r="K167" s="176" t="s">
        <v>58</v>
      </c>
      <c r="L167" s="176" t="s">
        <v>59</v>
      </c>
      <c r="M167" s="176" t="s">
        <v>12</v>
      </c>
      <c r="N167" s="211" t="s">
        <v>12</v>
      </c>
      <c r="O167" s="33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2.75" customHeight="1">
      <c r="A168" s="22"/>
      <c r="B168" s="30"/>
      <c r="C168" s="74" t="s">
        <v>60</v>
      </c>
      <c r="D168" s="214"/>
      <c r="E168" s="94" t="s">
        <v>61</v>
      </c>
      <c r="F168" s="180"/>
      <c r="G168" s="179" t="s">
        <v>62</v>
      </c>
      <c r="H168" s="182" t="s">
        <v>63</v>
      </c>
      <c r="I168" s="182" t="s">
        <v>63</v>
      </c>
      <c r="J168" s="182" t="s">
        <v>64</v>
      </c>
      <c r="K168" s="182" t="s">
        <v>65</v>
      </c>
      <c r="L168" s="182" t="s">
        <v>65</v>
      </c>
      <c r="M168" s="182" t="s">
        <v>14</v>
      </c>
      <c r="N168" s="212" t="s">
        <v>15</v>
      </c>
      <c r="O168" s="33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2.75" customHeight="1" thickBot="1">
      <c r="A169" s="22"/>
      <c r="B169" s="30"/>
      <c r="C169" s="74" t="s">
        <v>66</v>
      </c>
      <c r="D169" s="214"/>
      <c r="E169" s="180"/>
      <c r="F169" s="180"/>
      <c r="G169" s="179" t="s">
        <v>67</v>
      </c>
      <c r="H169" s="182" t="s">
        <v>68</v>
      </c>
      <c r="I169" s="182" t="s">
        <v>69</v>
      </c>
      <c r="J169" s="182" t="s">
        <v>70</v>
      </c>
      <c r="K169" s="182" t="s">
        <v>71</v>
      </c>
      <c r="L169" s="182" t="s">
        <v>72</v>
      </c>
      <c r="M169" s="182" t="s">
        <v>16</v>
      </c>
      <c r="N169" s="212" t="s">
        <v>17</v>
      </c>
      <c r="O169" s="33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3.5" thickBot="1">
      <c r="A170" s="22"/>
      <c r="B170" s="30"/>
      <c r="C170" s="84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6"/>
      <c r="O170" s="33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2.75">
      <c r="A171" s="22"/>
      <c r="B171" s="30"/>
      <c r="C171" s="238">
        <v>1</v>
      </c>
      <c r="D171" s="464"/>
      <c r="E171" s="465"/>
      <c r="F171" s="466"/>
      <c r="G171" s="239"/>
      <c r="H171" s="240"/>
      <c r="I171" s="240"/>
      <c r="J171" s="240"/>
      <c r="K171" s="240"/>
      <c r="L171" s="241"/>
      <c r="M171" s="240"/>
      <c r="N171" s="242"/>
      <c r="O171" s="33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2.75" customHeight="1">
      <c r="A172" s="22"/>
      <c r="B172" s="30"/>
      <c r="C172" s="243">
        <v>2</v>
      </c>
      <c r="D172" s="458"/>
      <c r="E172" s="459"/>
      <c r="F172" s="460"/>
      <c r="G172" s="239"/>
      <c r="H172" s="240"/>
      <c r="I172" s="240"/>
      <c r="J172" s="240"/>
      <c r="K172" s="240"/>
      <c r="L172" s="241"/>
      <c r="M172" s="223"/>
      <c r="N172" s="224"/>
      <c r="O172" s="33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2.75" customHeight="1">
      <c r="A173" s="22"/>
      <c r="B173" s="30"/>
      <c r="C173" s="243">
        <v>3</v>
      </c>
      <c r="D173" s="458"/>
      <c r="E173" s="459"/>
      <c r="F173" s="460"/>
      <c r="G173" s="192"/>
      <c r="H173" s="223"/>
      <c r="I173" s="223"/>
      <c r="J173" s="223"/>
      <c r="K173" s="223"/>
      <c r="L173" s="222"/>
      <c r="M173" s="223"/>
      <c r="N173" s="224"/>
      <c r="O173" s="33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2.75">
      <c r="A174" s="22"/>
      <c r="B174" s="30"/>
      <c r="C174" s="243">
        <v>4</v>
      </c>
      <c r="D174" s="458"/>
      <c r="E174" s="459"/>
      <c r="F174" s="460"/>
      <c r="G174" s="192"/>
      <c r="H174" s="223"/>
      <c r="I174" s="223"/>
      <c r="J174" s="223"/>
      <c r="K174" s="223"/>
      <c r="L174" s="222"/>
      <c r="M174" s="223"/>
      <c r="N174" s="224"/>
      <c r="O174" s="33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2.75" customHeight="1">
      <c r="A175" s="22"/>
      <c r="B175" s="30"/>
      <c r="C175" s="243">
        <v>5</v>
      </c>
      <c r="D175" s="458"/>
      <c r="E175" s="459"/>
      <c r="F175" s="460"/>
      <c r="G175" s="192"/>
      <c r="H175" s="223"/>
      <c r="I175" s="223"/>
      <c r="J175" s="223"/>
      <c r="K175" s="223"/>
      <c r="L175" s="222"/>
      <c r="M175" s="223"/>
      <c r="N175" s="224"/>
      <c r="O175" s="33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2.75" customHeight="1">
      <c r="A176" s="22"/>
      <c r="B176" s="30"/>
      <c r="C176" s="243">
        <v>6</v>
      </c>
      <c r="D176" s="458"/>
      <c r="E176" s="459"/>
      <c r="F176" s="460"/>
      <c r="G176" s="192"/>
      <c r="H176" s="223"/>
      <c r="I176" s="223"/>
      <c r="J176" s="223"/>
      <c r="K176" s="223"/>
      <c r="L176" s="222"/>
      <c r="M176" s="223"/>
      <c r="N176" s="224"/>
      <c r="O176" s="33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2.75" customHeight="1">
      <c r="A177" s="22"/>
      <c r="B177" s="30"/>
      <c r="C177" s="243">
        <v>7</v>
      </c>
      <c r="D177" s="458"/>
      <c r="E177" s="459"/>
      <c r="F177" s="460"/>
      <c r="G177" s="192"/>
      <c r="H177" s="223"/>
      <c r="I177" s="223"/>
      <c r="J177" s="223"/>
      <c r="K177" s="223"/>
      <c r="L177" s="222"/>
      <c r="M177" s="223"/>
      <c r="N177" s="224"/>
      <c r="O177" s="33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2.75" customHeight="1">
      <c r="A178" s="22"/>
      <c r="B178" s="30"/>
      <c r="C178" s="243">
        <v>8</v>
      </c>
      <c r="D178" s="458"/>
      <c r="E178" s="459"/>
      <c r="F178" s="460"/>
      <c r="G178" s="192"/>
      <c r="H178" s="223"/>
      <c r="I178" s="223"/>
      <c r="J178" s="223"/>
      <c r="K178" s="223"/>
      <c r="L178" s="222"/>
      <c r="M178" s="223"/>
      <c r="N178" s="224"/>
      <c r="O178" s="33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2.75" customHeight="1" thickBot="1">
      <c r="A179" s="22"/>
      <c r="B179" s="30"/>
      <c r="C179" s="244"/>
      <c r="D179" s="461"/>
      <c r="E179" s="462"/>
      <c r="F179" s="463"/>
      <c r="G179" s="226"/>
      <c r="H179" s="228"/>
      <c r="I179" s="228"/>
      <c r="J179" s="228"/>
      <c r="K179" s="228"/>
      <c r="L179" s="227"/>
      <c r="M179" s="228"/>
      <c r="N179" s="229"/>
      <c r="O179" s="33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2.75" customHeight="1" thickTop="1">
      <c r="A180" s="22"/>
      <c r="B180" s="30"/>
      <c r="C180" s="245"/>
      <c r="D180" s="230"/>
      <c r="E180" s="230"/>
      <c r="F180" s="230"/>
      <c r="G180" s="230"/>
      <c r="H180" s="230"/>
      <c r="I180" s="230"/>
      <c r="J180" s="230"/>
      <c r="K180" s="230"/>
      <c r="L180" s="231"/>
      <c r="M180" s="230"/>
      <c r="N180" s="230"/>
      <c r="O180" s="33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2.75" customHeight="1">
      <c r="A181" s="22"/>
      <c r="B181" s="30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33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2.75" customHeight="1" thickBot="1">
      <c r="A182" s="22"/>
      <c r="B182" s="30"/>
      <c r="C182" s="246" t="s">
        <v>73</v>
      </c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33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4.25" thickBot="1" thickTop="1">
      <c r="A183" s="22"/>
      <c r="B183" s="30"/>
      <c r="C183" s="205" t="s">
        <v>151</v>
      </c>
      <c r="D183" s="102" t="s">
        <v>202</v>
      </c>
      <c r="E183" s="103"/>
      <c r="F183" s="103"/>
      <c r="G183" s="103"/>
      <c r="H183" s="247"/>
      <c r="I183" s="248">
        <v>70</v>
      </c>
      <c r="J183" s="61"/>
      <c r="K183" s="61"/>
      <c r="L183" s="61"/>
      <c r="M183" s="61"/>
      <c r="N183" s="61"/>
      <c r="O183" s="33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4.25" thickBot="1" thickTop="1">
      <c r="A184" s="22"/>
      <c r="B184" s="30"/>
      <c r="C184" s="249" t="s">
        <v>185</v>
      </c>
      <c r="D184" s="61" t="s">
        <v>39</v>
      </c>
      <c r="E184" s="209"/>
      <c r="F184" s="209"/>
      <c r="G184" s="209"/>
      <c r="H184" s="209"/>
      <c r="I184" s="250">
        <f>+I139</f>
        <v>157</v>
      </c>
      <c r="J184" s="61"/>
      <c r="K184" s="61"/>
      <c r="L184" s="61"/>
      <c r="M184" s="61"/>
      <c r="N184" s="61"/>
      <c r="O184" s="33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3.5" thickBot="1">
      <c r="A185" s="22"/>
      <c r="B185" s="30"/>
      <c r="C185" s="111"/>
      <c r="D185" s="111"/>
      <c r="E185" s="111"/>
      <c r="F185" s="111"/>
      <c r="G185" s="111"/>
      <c r="H185" s="111"/>
      <c r="I185" s="61"/>
      <c r="J185" s="61"/>
      <c r="K185" s="61"/>
      <c r="L185" s="61"/>
      <c r="M185" s="61"/>
      <c r="N185" s="61"/>
      <c r="O185" s="33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3.5" thickTop="1">
      <c r="A186" s="22"/>
      <c r="B186" s="30"/>
      <c r="C186" s="236"/>
      <c r="D186" s="237"/>
      <c r="E186" s="174"/>
      <c r="F186" s="174"/>
      <c r="G186" s="176" t="s">
        <v>56</v>
      </c>
      <c r="H186" s="176" t="s">
        <v>57</v>
      </c>
      <c r="I186" s="176" t="s">
        <v>58</v>
      </c>
      <c r="J186" s="176" t="s">
        <v>59</v>
      </c>
      <c r="K186" s="176" t="s">
        <v>12</v>
      </c>
      <c r="L186" s="211" t="s">
        <v>12</v>
      </c>
      <c r="M186" s="61"/>
      <c r="N186" s="61"/>
      <c r="O186" s="33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2.75">
      <c r="A187" s="22"/>
      <c r="B187" s="30"/>
      <c r="C187" s="74" t="s">
        <v>60</v>
      </c>
      <c r="D187" s="214"/>
      <c r="E187" s="94" t="s">
        <v>61</v>
      </c>
      <c r="F187" s="180"/>
      <c r="G187" s="182" t="s">
        <v>63</v>
      </c>
      <c r="H187" s="182" t="s">
        <v>64</v>
      </c>
      <c r="I187" s="182" t="s">
        <v>65</v>
      </c>
      <c r="J187" s="182" t="s">
        <v>65</v>
      </c>
      <c r="K187" s="182" t="s">
        <v>14</v>
      </c>
      <c r="L187" s="212" t="s">
        <v>15</v>
      </c>
      <c r="M187" s="61"/>
      <c r="N187" s="61"/>
      <c r="O187" s="33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2.75" customHeight="1" thickBot="1">
      <c r="A188" s="22"/>
      <c r="B188" s="30"/>
      <c r="C188" s="74" t="s">
        <v>66</v>
      </c>
      <c r="D188" s="214"/>
      <c r="E188" s="180"/>
      <c r="F188" s="180"/>
      <c r="G188" s="182" t="s">
        <v>74</v>
      </c>
      <c r="H188" s="182" t="s">
        <v>70</v>
      </c>
      <c r="I188" s="182" t="s">
        <v>71</v>
      </c>
      <c r="J188" s="182" t="s">
        <v>72</v>
      </c>
      <c r="K188" s="182" t="s">
        <v>16</v>
      </c>
      <c r="L188" s="212" t="s">
        <v>17</v>
      </c>
      <c r="M188" s="61"/>
      <c r="N188" s="61"/>
      <c r="O188" s="33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3.5" thickBot="1">
      <c r="A189" s="22"/>
      <c r="B189" s="30"/>
      <c r="C189" s="84"/>
      <c r="D189" s="85"/>
      <c r="E189" s="85"/>
      <c r="F189" s="85"/>
      <c r="G189" s="85"/>
      <c r="H189" s="85"/>
      <c r="I189" s="85"/>
      <c r="J189" s="85"/>
      <c r="K189" s="85"/>
      <c r="L189" s="86"/>
      <c r="M189" s="61"/>
      <c r="N189" s="61"/>
      <c r="O189" s="33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2.75">
      <c r="A190" s="22"/>
      <c r="B190" s="30"/>
      <c r="C190" s="238">
        <v>1</v>
      </c>
      <c r="D190" s="464"/>
      <c r="E190" s="465"/>
      <c r="F190" s="466"/>
      <c r="G190" s="240"/>
      <c r="H190" s="240"/>
      <c r="I190" s="240"/>
      <c r="J190" s="241"/>
      <c r="K190" s="240"/>
      <c r="L190" s="242"/>
      <c r="M190" s="61"/>
      <c r="N190" s="61"/>
      <c r="O190" s="33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2.75" customHeight="1">
      <c r="A191" s="22"/>
      <c r="B191" s="30"/>
      <c r="C191" s="243">
        <v>2</v>
      </c>
      <c r="D191" s="458"/>
      <c r="E191" s="459"/>
      <c r="F191" s="460"/>
      <c r="G191" s="240"/>
      <c r="H191" s="240"/>
      <c r="I191" s="240"/>
      <c r="J191" s="241"/>
      <c r="K191" s="240"/>
      <c r="L191" s="242"/>
      <c r="M191" s="61"/>
      <c r="N191" s="61"/>
      <c r="O191" s="33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2.75">
      <c r="A192" s="22"/>
      <c r="B192" s="30"/>
      <c r="C192" s="243">
        <v>3</v>
      </c>
      <c r="D192" s="458"/>
      <c r="E192" s="459"/>
      <c r="F192" s="460"/>
      <c r="G192" s="223"/>
      <c r="H192" s="223"/>
      <c r="I192" s="223"/>
      <c r="J192" s="222"/>
      <c r="K192" s="223"/>
      <c r="L192" s="224"/>
      <c r="M192" s="61"/>
      <c r="N192" s="61"/>
      <c r="O192" s="33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2.75">
      <c r="A193" s="22"/>
      <c r="B193" s="30"/>
      <c r="C193" s="243">
        <v>4</v>
      </c>
      <c r="D193" s="458"/>
      <c r="E193" s="459"/>
      <c r="F193" s="460"/>
      <c r="G193" s="223"/>
      <c r="H193" s="223"/>
      <c r="I193" s="223"/>
      <c r="J193" s="222"/>
      <c r="K193" s="223"/>
      <c r="L193" s="224"/>
      <c r="M193" s="61"/>
      <c r="N193" s="61"/>
      <c r="O193" s="33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2.75" customHeight="1">
      <c r="A194" s="22"/>
      <c r="B194" s="30"/>
      <c r="C194" s="243">
        <v>5</v>
      </c>
      <c r="D194" s="458"/>
      <c r="E194" s="459"/>
      <c r="F194" s="460"/>
      <c r="G194" s="223"/>
      <c r="H194" s="223"/>
      <c r="I194" s="223"/>
      <c r="J194" s="222"/>
      <c r="K194" s="223"/>
      <c r="L194" s="224"/>
      <c r="M194" s="61"/>
      <c r="N194" s="61"/>
      <c r="O194" s="33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2.75" customHeight="1">
      <c r="A195" s="22"/>
      <c r="B195" s="30"/>
      <c r="C195" s="243">
        <v>6</v>
      </c>
      <c r="D195" s="458"/>
      <c r="E195" s="459"/>
      <c r="F195" s="460"/>
      <c r="G195" s="223"/>
      <c r="H195" s="223"/>
      <c r="I195" s="223"/>
      <c r="J195" s="222"/>
      <c r="K195" s="223"/>
      <c r="L195" s="224"/>
      <c r="M195" s="61"/>
      <c r="N195" s="61"/>
      <c r="O195" s="33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2.75" customHeight="1">
      <c r="A196" s="22"/>
      <c r="B196" s="30"/>
      <c r="C196" s="243">
        <v>7</v>
      </c>
      <c r="D196" s="458"/>
      <c r="E196" s="459"/>
      <c r="F196" s="460"/>
      <c r="G196" s="223"/>
      <c r="H196" s="223"/>
      <c r="I196" s="223"/>
      <c r="J196" s="222"/>
      <c r="K196" s="223"/>
      <c r="L196" s="224"/>
      <c r="M196" s="61"/>
      <c r="N196" s="61"/>
      <c r="O196" s="33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2.75" customHeight="1">
      <c r="A197" s="22"/>
      <c r="B197" s="30"/>
      <c r="C197" s="243">
        <v>8</v>
      </c>
      <c r="D197" s="458"/>
      <c r="E197" s="459"/>
      <c r="F197" s="460"/>
      <c r="G197" s="223"/>
      <c r="H197" s="223"/>
      <c r="I197" s="223"/>
      <c r="J197" s="222"/>
      <c r="K197" s="223"/>
      <c r="L197" s="224"/>
      <c r="M197" s="61"/>
      <c r="N197" s="61"/>
      <c r="O197" s="33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2.75" customHeight="1" thickBot="1">
      <c r="A198" s="22"/>
      <c r="B198" s="30"/>
      <c r="C198" s="244"/>
      <c r="D198" s="461"/>
      <c r="E198" s="462"/>
      <c r="F198" s="463"/>
      <c r="G198" s="228"/>
      <c r="H198" s="228"/>
      <c r="I198" s="228"/>
      <c r="J198" s="227"/>
      <c r="K198" s="228"/>
      <c r="L198" s="229"/>
      <c r="M198" s="61"/>
      <c r="N198" s="61"/>
      <c r="O198" s="33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2.75" customHeight="1" thickTop="1">
      <c r="A199" s="22"/>
      <c r="B199" s="30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33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2.75" customHeight="1">
      <c r="A200" s="22"/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5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2.75" customHeight="1">
      <c r="A201" s="22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2.75" customHeight="1">
      <c r="A202" s="22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251"/>
      <c r="M202" s="61"/>
      <c r="N202" s="61"/>
      <c r="O202" s="61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2.75">
      <c r="A203" s="22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251"/>
      <c r="M203" s="61"/>
      <c r="N203" s="61"/>
      <c r="O203" s="61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2.75">
      <c r="A204" s="22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2.75">
      <c r="A205" s="22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2.75">
      <c r="A206" s="22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2.75">
      <c r="A207" s="22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2.75">
      <c r="A208" s="22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2.75">
      <c r="A209" s="22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2.75">
      <c r="A210" s="22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2.75">
      <c r="A211" s="22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2.75">
      <c r="A212" s="22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2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22"/>
      <c r="R213" s="22"/>
      <c r="S213" s="22"/>
      <c r="T213" s="22"/>
      <c r="U213" s="22"/>
      <c r="V213" s="22"/>
      <c r="W213" s="22"/>
      <c r="X213" s="22"/>
    </row>
    <row r="214" spans="1:24" ht="12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22"/>
      <c r="R214" s="22"/>
      <c r="S214" s="22"/>
      <c r="T214" s="22"/>
      <c r="U214" s="22"/>
      <c r="V214" s="22"/>
      <c r="W214" s="22"/>
      <c r="X214" s="22"/>
    </row>
    <row r="215" spans="1:24" ht="12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22"/>
      <c r="R215" s="22"/>
      <c r="S215" s="22"/>
      <c r="T215" s="22"/>
      <c r="U215" s="22"/>
      <c r="V215" s="22"/>
      <c r="W215" s="22"/>
      <c r="X215" s="22"/>
    </row>
    <row r="216" spans="1:24" ht="12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22"/>
      <c r="R216" s="22"/>
      <c r="S216" s="22"/>
      <c r="T216" s="22"/>
      <c r="U216" s="22"/>
      <c r="V216" s="22"/>
      <c r="W216" s="22"/>
      <c r="X216" s="22"/>
    </row>
    <row r="217" spans="1:24" ht="12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22"/>
      <c r="R217" s="22"/>
      <c r="S217" s="22"/>
      <c r="T217" s="22"/>
      <c r="U217" s="22"/>
      <c r="V217" s="22"/>
      <c r="W217" s="22"/>
      <c r="X217" s="22"/>
    </row>
    <row r="218" spans="1:24" ht="12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22"/>
      <c r="R218" s="22"/>
      <c r="S218" s="22"/>
      <c r="T218" s="22"/>
      <c r="U218" s="22"/>
      <c r="V218" s="22"/>
      <c r="W218" s="22"/>
      <c r="X218" s="22"/>
    </row>
    <row r="219" spans="1:24" ht="12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22"/>
      <c r="R219" s="22"/>
      <c r="S219" s="22"/>
      <c r="T219" s="22"/>
      <c r="U219" s="22"/>
      <c r="V219" s="22"/>
      <c r="W219" s="22"/>
      <c r="X219" s="22"/>
    </row>
    <row r="220" spans="1:24" ht="12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22"/>
      <c r="R220" s="22"/>
      <c r="S220" s="22"/>
      <c r="T220" s="22"/>
      <c r="U220" s="22"/>
      <c r="V220" s="22"/>
      <c r="W220" s="22"/>
      <c r="X220" s="22"/>
    </row>
    <row r="221" spans="1:24" ht="12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22"/>
      <c r="R221" s="22"/>
      <c r="S221" s="22"/>
      <c r="T221" s="22"/>
      <c r="U221" s="22"/>
      <c r="V221" s="22"/>
      <c r="W221" s="22"/>
      <c r="X221" s="22"/>
    </row>
    <row r="222" spans="1:24" ht="12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22"/>
      <c r="R222" s="22"/>
      <c r="S222" s="22"/>
      <c r="T222" s="22"/>
      <c r="U222" s="22"/>
      <c r="V222" s="22"/>
      <c r="W222" s="22"/>
      <c r="X222" s="22"/>
    </row>
    <row r="223" spans="1:24" ht="12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22"/>
      <c r="R223" s="22"/>
      <c r="S223" s="22"/>
      <c r="T223" s="22"/>
      <c r="U223" s="22"/>
      <c r="V223" s="22"/>
      <c r="W223" s="22"/>
      <c r="X223" s="22"/>
    </row>
    <row r="224" spans="1:24" ht="12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22"/>
      <c r="R224" s="22"/>
      <c r="S224" s="22"/>
      <c r="T224" s="22"/>
      <c r="U224" s="22"/>
      <c r="V224" s="22"/>
      <c r="W224" s="22"/>
      <c r="X224" s="22"/>
    </row>
    <row r="225" spans="1:24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2.75">
      <c r="A290" s="22"/>
      <c r="B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2.75">
      <c r="A291" s="22"/>
      <c r="B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2.75">
      <c r="A292" s="22"/>
      <c r="B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2.75">
      <c r="A293" s="22"/>
      <c r="B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2.75">
      <c r="A294" s="22"/>
      <c r="B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ht="12.75">
      <c r="N295" s="22"/>
    </row>
    <row r="296" ht="12.75">
      <c r="N296" s="22"/>
    </row>
    <row r="297" ht="12.75">
      <c r="N297" s="22"/>
    </row>
    <row r="298" ht="12.75">
      <c r="N298" s="22"/>
    </row>
    <row r="299" ht="12.75">
      <c r="N299" s="22"/>
    </row>
    <row r="300" ht="12.75">
      <c r="N300" s="22"/>
    </row>
    <row r="301" ht="12.75">
      <c r="N301" s="22"/>
    </row>
  </sheetData>
  <sheetProtection password="E0A5" sheet="1" objects="1" scenarios="1"/>
  <mergeCells count="150">
    <mergeCell ref="D159:E159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54:E154"/>
    <mergeCell ref="D130:F130"/>
    <mergeCell ref="D131:F131"/>
    <mergeCell ref="D132:F132"/>
    <mergeCell ref="D133:F133"/>
    <mergeCell ref="D147:E147"/>
    <mergeCell ref="D148:E148"/>
    <mergeCell ref="D143:E143"/>
    <mergeCell ref="D144:E144"/>
    <mergeCell ref="D124:F124"/>
    <mergeCell ref="D125:F125"/>
    <mergeCell ref="D126:F126"/>
    <mergeCell ref="D127:F127"/>
    <mergeCell ref="D128:F128"/>
    <mergeCell ref="D129:F129"/>
    <mergeCell ref="D118:F118"/>
    <mergeCell ref="D119:F119"/>
    <mergeCell ref="D120:F120"/>
    <mergeCell ref="D121:F121"/>
    <mergeCell ref="D122:F122"/>
    <mergeCell ref="D123:F123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F88"/>
    <mergeCell ref="D89:F89"/>
    <mergeCell ref="D90:F90"/>
    <mergeCell ref="D91:F91"/>
    <mergeCell ref="D92:F92"/>
    <mergeCell ref="D93:F93"/>
    <mergeCell ref="E66:G66"/>
    <mergeCell ref="D78:F78"/>
    <mergeCell ref="D79:F79"/>
    <mergeCell ref="D80:F80"/>
    <mergeCell ref="D86:F86"/>
    <mergeCell ref="D87:F87"/>
    <mergeCell ref="D74:F74"/>
    <mergeCell ref="D75:F75"/>
    <mergeCell ref="D76:F76"/>
    <mergeCell ref="D81:F81"/>
    <mergeCell ref="D82:F82"/>
    <mergeCell ref="D83:F83"/>
    <mergeCell ref="D84:F84"/>
    <mergeCell ref="D85:F85"/>
    <mergeCell ref="E60:G60"/>
    <mergeCell ref="E61:G61"/>
    <mergeCell ref="E62:G62"/>
    <mergeCell ref="E63:G63"/>
    <mergeCell ref="E64:G64"/>
    <mergeCell ref="E65:G65"/>
    <mergeCell ref="E54:G54"/>
    <mergeCell ref="E55:G55"/>
    <mergeCell ref="E56:G56"/>
    <mergeCell ref="E57:G57"/>
    <mergeCell ref="E58:G58"/>
    <mergeCell ref="E59:G59"/>
    <mergeCell ref="H47:I47"/>
    <mergeCell ref="H48:I48"/>
    <mergeCell ref="E50:G50"/>
    <mergeCell ref="E51:G51"/>
    <mergeCell ref="E52:G52"/>
    <mergeCell ref="E53:G53"/>
    <mergeCell ref="E40:G40"/>
    <mergeCell ref="E41:G41"/>
    <mergeCell ref="E42:G42"/>
    <mergeCell ref="E43:G43"/>
    <mergeCell ref="E44:G44"/>
    <mergeCell ref="E47:G49"/>
    <mergeCell ref="E34:G34"/>
    <mergeCell ref="E35:G35"/>
    <mergeCell ref="E36:G36"/>
    <mergeCell ref="E37:G37"/>
    <mergeCell ref="E38:G38"/>
    <mergeCell ref="E39:G39"/>
    <mergeCell ref="M26:O26"/>
    <mergeCell ref="M28:O28"/>
    <mergeCell ref="E29:G31"/>
    <mergeCell ref="H29:I29"/>
    <mergeCell ref="M29:O29"/>
    <mergeCell ref="H30:I30"/>
    <mergeCell ref="M30:O30"/>
    <mergeCell ref="M22:O22"/>
    <mergeCell ref="E23:G23"/>
    <mergeCell ref="M23:O23"/>
    <mergeCell ref="E24:G24"/>
    <mergeCell ref="E25:G25"/>
    <mergeCell ref="M25:O25"/>
    <mergeCell ref="M18:O18"/>
    <mergeCell ref="H19:I19"/>
    <mergeCell ref="M19:O19"/>
    <mergeCell ref="M20:O20"/>
    <mergeCell ref="E21:G21"/>
    <mergeCell ref="M21:O21"/>
    <mergeCell ref="D171:F171"/>
    <mergeCell ref="D172:F172"/>
    <mergeCell ref="D173:F173"/>
    <mergeCell ref="D174:F174"/>
    <mergeCell ref="E18:G20"/>
    <mergeCell ref="H18:I18"/>
    <mergeCell ref="E22:G22"/>
    <mergeCell ref="E26:G26"/>
    <mergeCell ref="E32:G32"/>
    <mergeCell ref="E33:G33"/>
    <mergeCell ref="D191:F191"/>
    <mergeCell ref="D192:F192"/>
    <mergeCell ref="D175:F175"/>
    <mergeCell ref="D176:F176"/>
    <mergeCell ref="D177:F177"/>
    <mergeCell ref="D178:F178"/>
    <mergeCell ref="K11:M11"/>
    <mergeCell ref="K12:M12"/>
    <mergeCell ref="D197:F197"/>
    <mergeCell ref="D198:F198"/>
    <mergeCell ref="D193:F193"/>
    <mergeCell ref="D194:F194"/>
    <mergeCell ref="D195:F195"/>
    <mergeCell ref="D196:F196"/>
    <mergeCell ref="D179:F179"/>
    <mergeCell ref="D190:F190"/>
  </mergeCells>
  <printOptions horizontalCentered="1"/>
  <pageMargins left="0.5" right="0.5" top="0.5" bottom="0.5" header="0.5" footer="0.5"/>
  <pageSetup horizontalDpi="600" verticalDpi="600" orientation="portrait" scale="80" r:id="rId1"/>
  <rowBreaks count="2" manualBreakCount="2">
    <brk id="67" min="1" max="14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117"/>
  <sheetViews>
    <sheetView showGridLines="0" zoomScalePageLayoutView="0" workbookViewId="0" topLeftCell="A1">
      <selection activeCell="E17" sqref="E17"/>
    </sheetView>
  </sheetViews>
  <sheetFormatPr defaultColWidth="9.7109375" defaultRowHeight="12.75"/>
  <cols>
    <col min="1" max="2" width="1.7109375" style="23" customWidth="1"/>
    <col min="3" max="3" width="30.28125" style="23" customWidth="1"/>
    <col min="4" max="4" width="15.7109375" style="23" customWidth="1"/>
    <col min="5" max="5" width="18.140625" style="23" customWidth="1"/>
    <col min="6" max="7" width="15.7109375" style="23" customWidth="1"/>
    <col min="8" max="8" width="1.7109375" style="23" customWidth="1"/>
    <col min="9" max="16384" width="9.7109375" style="23" customWidth="1"/>
  </cols>
  <sheetData>
    <row r="1" spans="1:21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0.5" customHeight="1">
      <c r="A2" s="22"/>
      <c r="B2" s="22"/>
      <c r="C2" s="22"/>
      <c r="D2" s="24" t="s">
        <v>75</v>
      </c>
      <c r="E2" s="25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>
      <c r="A4" s="22"/>
      <c r="B4" s="27"/>
      <c r="C4" s="118" t="s">
        <v>76</v>
      </c>
      <c r="D4" s="28"/>
      <c r="E4" s="28"/>
      <c r="F4" s="28"/>
      <c r="G4" s="28"/>
      <c r="H4" s="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2.75">
      <c r="A5" s="22"/>
      <c r="B5" s="30"/>
      <c r="E5" s="22" t="s">
        <v>8</v>
      </c>
      <c r="F5" s="114">
        <f>Inputs!K11</f>
        <v>0</v>
      </c>
      <c r="G5" s="114"/>
      <c r="H5" s="33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22"/>
      <c r="B6" s="30"/>
      <c r="C6" s="22"/>
      <c r="E6" s="22" t="s">
        <v>10</v>
      </c>
      <c r="F6" s="107">
        <f>Inputs!K12</f>
        <v>0</v>
      </c>
      <c r="G6" s="107"/>
      <c r="H6" s="3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9.75" customHeight="1">
      <c r="A7" s="22"/>
      <c r="B7" s="113"/>
      <c r="C7" s="114"/>
      <c r="D7" s="114"/>
      <c r="E7" s="114"/>
      <c r="F7" s="114"/>
      <c r="G7" s="114"/>
      <c r="H7" s="11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9.75" customHeight="1">
      <c r="A8" s="22"/>
      <c r="B8" s="30"/>
      <c r="C8" s="22"/>
      <c r="D8" s="22"/>
      <c r="E8" s="22"/>
      <c r="F8" s="22"/>
      <c r="G8" s="22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>
      <c r="A9" s="22"/>
      <c r="B9" s="30"/>
      <c r="C9" s="253" t="s">
        <v>77</v>
      </c>
      <c r="D9" s="22"/>
      <c r="E9" s="22"/>
      <c r="F9" s="22"/>
      <c r="G9" s="22"/>
      <c r="H9" s="3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2.75">
      <c r="A10" s="22"/>
      <c r="B10" s="30"/>
      <c r="C10" s="22"/>
      <c r="D10" s="22"/>
      <c r="E10" s="22"/>
      <c r="F10" s="22"/>
      <c r="G10" s="22"/>
      <c r="H10" s="3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3.5" customHeight="1" thickTop="1">
      <c r="A11" s="22"/>
      <c r="B11" s="30"/>
      <c r="C11" s="22"/>
      <c r="D11" s="254" t="s">
        <v>78</v>
      </c>
      <c r="E11" s="255"/>
      <c r="F11" s="111" t="s">
        <v>79</v>
      </c>
      <c r="G11" s="255"/>
      <c r="H11" s="3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3.5" thickBot="1">
      <c r="A12" s="22"/>
      <c r="B12" s="30"/>
      <c r="C12" s="22"/>
      <c r="D12" s="234" t="s">
        <v>80</v>
      </c>
      <c r="E12" s="256" t="s">
        <v>35</v>
      </c>
      <c r="F12" s="257" t="s">
        <v>80</v>
      </c>
      <c r="G12" s="256" t="s">
        <v>35</v>
      </c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9.75" customHeight="1">
      <c r="A13" s="22"/>
      <c r="B13" s="30"/>
      <c r="C13" s="22"/>
      <c r="D13" s="22"/>
      <c r="E13" s="22"/>
      <c r="F13" s="22"/>
      <c r="G13" s="22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7.5" customHeight="1" thickTop="1">
      <c r="A14" s="22"/>
      <c r="B14" s="30"/>
      <c r="C14" s="254"/>
      <c r="D14" s="111"/>
      <c r="E14" s="111"/>
      <c r="F14" s="111"/>
      <c r="G14" s="255"/>
      <c r="H14" s="3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.75">
      <c r="A15" s="22"/>
      <c r="B15" s="30"/>
      <c r="C15" s="110"/>
      <c r="D15" s="22" t="s">
        <v>81</v>
      </c>
      <c r="F15" s="22"/>
      <c r="G15" s="258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7.5" customHeight="1">
      <c r="A16" s="22"/>
      <c r="B16" s="30"/>
      <c r="C16" s="259"/>
      <c r="D16" s="22"/>
      <c r="E16" s="22"/>
      <c r="F16" s="114"/>
      <c r="G16" s="260"/>
      <c r="H16" s="3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2.75">
      <c r="A17" s="22"/>
      <c r="B17" s="30"/>
      <c r="C17" s="261" t="s">
        <v>82</v>
      </c>
      <c r="D17" s="262">
        <f>+Stockpiles!D24</f>
        <v>0</v>
      </c>
      <c r="E17" s="263">
        <f>+Stockpiles!E24</f>
        <v>0</v>
      </c>
      <c r="F17" s="264">
        <f>+Stockpiles!F24</f>
        <v>0</v>
      </c>
      <c r="G17" s="265">
        <f>+Stockpiles!G24</f>
        <v>0</v>
      </c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.75">
      <c r="A18" s="22"/>
      <c r="B18" s="30"/>
      <c r="C18" s="261" t="s">
        <v>83</v>
      </c>
      <c r="D18" s="262">
        <f>+'Unpaved Haulroads'!D20</f>
        <v>0</v>
      </c>
      <c r="E18" s="266">
        <f>+'Unpaved Haulroads'!E20</f>
        <v>0</v>
      </c>
      <c r="F18" s="267">
        <f>+'Unpaved Haulroads'!F20</f>
        <v>0</v>
      </c>
      <c r="G18" s="265">
        <f>+'Unpaved Haulroads'!G20</f>
        <v>0</v>
      </c>
      <c r="H18" s="3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.75">
      <c r="A19" s="22"/>
      <c r="B19" s="30"/>
      <c r="C19" s="261" t="s">
        <v>84</v>
      </c>
      <c r="D19" s="262">
        <f>+'Paved Haulroads'!D20</f>
        <v>0</v>
      </c>
      <c r="E19" s="266">
        <f>+'Paved Haulroads'!E20</f>
        <v>0</v>
      </c>
      <c r="F19" s="267">
        <f>+'Paved Haulroads'!F20</f>
        <v>0</v>
      </c>
      <c r="G19" s="265">
        <f>+'Paved Haulroads'!G20</f>
        <v>0</v>
      </c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2.75">
      <c r="A20" s="22"/>
      <c r="B20" s="30"/>
      <c r="C20" s="110"/>
      <c r="D20" s="268"/>
      <c r="E20" s="268"/>
      <c r="F20" s="268"/>
      <c r="G20" s="269"/>
      <c r="H20" s="33"/>
      <c r="I20" s="22"/>
      <c r="J20" s="22"/>
      <c r="K20" s="22"/>
      <c r="L20" s="11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3.5" customHeight="1" thickBot="1" thickTop="1">
      <c r="A21" s="22"/>
      <c r="B21" s="30"/>
      <c r="C21" s="270" t="s">
        <v>85</v>
      </c>
      <c r="D21" s="271">
        <f>SUM(D17:D19)</f>
        <v>0</v>
      </c>
      <c r="E21" s="272">
        <f>SUM(E17:E19)</f>
        <v>0</v>
      </c>
      <c r="F21" s="273">
        <f>SUM(F17:F19)</f>
        <v>0</v>
      </c>
      <c r="G21" s="274">
        <f>SUM(G17:G19)</f>
        <v>0</v>
      </c>
      <c r="H21" s="3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9.75" customHeight="1">
      <c r="A22" s="22"/>
      <c r="B22" s="30"/>
      <c r="C22" s="22"/>
      <c r="D22" s="22"/>
      <c r="E22" s="22"/>
      <c r="F22" s="22"/>
      <c r="G22" s="22"/>
      <c r="H22" s="3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7.5" customHeight="1" thickTop="1">
      <c r="A23" s="22"/>
      <c r="B23" s="30"/>
      <c r="C23" s="254"/>
      <c r="D23" s="111"/>
      <c r="E23" s="111"/>
      <c r="F23" s="111"/>
      <c r="G23" s="255"/>
      <c r="H23" s="3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.75">
      <c r="A24" s="22"/>
      <c r="B24" s="30"/>
      <c r="C24" s="110"/>
      <c r="D24" s="275" t="s">
        <v>86</v>
      </c>
      <c r="F24" s="22"/>
      <c r="G24" s="258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7.5" customHeight="1">
      <c r="A25" s="22"/>
      <c r="B25" s="30"/>
      <c r="C25" s="259"/>
      <c r="D25" s="22"/>
      <c r="E25" s="276"/>
      <c r="F25" s="276"/>
      <c r="G25" s="277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.75">
      <c r="A26" s="22"/>
      <c r="B26" s="30"/>
      <c r="C26" s="261" t="s">
        <v>87</v>
      </c>
      <c r="D26" s="262">
        <f>+Crushnscreen!D67</f>
        <v>0</v>
      </c>
      <c r="E26" s="265">
        <f>+Crushnscreen!E67</f>
        <v>0</v>
      </c>
      <c r="F26" s="262">
        <f>+Crushnscreen!F67</f>
        <v>0</v>
      </c>
      <c r="G26" s="265">
        <f>+Crushnscreen!G67</f>
        <v>0</v>
      </c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30"/>
      <c r="C27" s="261" t="s">
        <v>88</v>
      </c>
      <c r="D27" s="262">
        <f>+'Transfer Points'!D76</f>
        <v>0</v>
      </c>
      <c r="E27" s="266">
        <f>+'Transfer Points'!E76</f>
        <v>0</v>
      </c>
      <c r="F27" s="267">
        <f>+'Transfer Points'!F76</f>
        <v>0</v>
      </c>
      <c r="G27" s="265">
        <f>+'Transfer Points'!G76</f>
        <v>0</v>
      </c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30"/>
      <c r="C28" s="110"/>
      <c r="D28" s="268"/>
      <c r="E28" s="268"/>
      <c r="F28" s="268"/>
      <c r="G28" s="269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3.5" customHeight="1" thickBot="1" thickTop="1">
      <c r="A29" s="22"/>
      <c r="B29" s="30"/>
      <c r="C29" s="270" t="s">
        <v>89</v>
      </c>
      <c r="D29" s="271">
        <f>SUM(D26:D27)</f>
        <v>0</v>
      </c>
      <c r="E29" s="272">
        <f>SUM(E26:E27)</f>
        <v>0</v>
      </c>
      <c r="F29" s="273">
        <f>SUM(F26:F27)</f>
        <v>0</v>
      </c>
      <c r="G29" s="274">
        <f>SUM(G26:G27)</f>
        <v>0</v>
      </c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3.5" thickBot="1">
      <c r="A30" s="22"/>
      <c r="B30" s="30"/>
      <c r="C30" s="278" t="s">
        <v>90</v>
      </c>
      <c r="D30" s="168"/>
      <c r="E30" s="168"/>
      <c r="F30" s="168"/>
      <c r="G30" s="279"/>
      <c r="H30" s="3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9.75" customHeight="1" thickBot="1">
      <c r="A31" s="22"/>
      <c r="B31" s="30"/>
      <c r="C31" s="22"/>
      <c r="D31" s="22"/>
      <c r="E31" s="22"/>
      <c r="F31" s="22"/>
      <c r="G31" s="22"/>
      <c r="H31" s="3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7.5" customHeight="1" thickTop="1">
      <c r="A32" s="22"/>
      <c r="B32" s="30"/>
      <c r="C32" s="280"/>
      <c r="D32" s="281"/>
      <c r="E32" s="282"/>
      <c r="F32" s="283"/>
      <c r="G32" s="284"/>
      <c r="H32" s="3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3.5" thickBot="1">
      <c r="A33" s="22"/>
      <c r="B33" s="30"/>
      <c r="C33" s="285" t="s">
        <v>91</v>
      </c>
      <c r="D33" s="286">
        <f>D29+D21</f>
        <v>0</v>
      </c>
      <c r="E33" s="287">
        <f>E29+E21</f>
        <v>0</v>
      </c>
      <c r="F33" s="286">
        <f>F29+F21</f>
        <v>0</v>
      </c>
      <c r="G33" s="288">
        <f>G29+G21</f>
        <v>0</v>
      </c>
      <c r="H33" s="3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9.75" customHeight="1" thickTop="1">
      <c r="A34" s="22"/>
      <c r="B34" s="30"/>
      <c r="C34" s="22"/>
      <c r="D34" s="22"/>
      <c r="E34" s="22"/>
      <c r="F34" s="22"/>
      <c r="G34" s="22"/>
      <c r="H34" s="3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113"/>
      <c r="C35" s="114"/>
      <c r="D35" s="114"/>
      <c r="E35" s="114"/>
      <c r="F35" s="114"/>
      <c r="G35" s="114"/>
      <c r="H35" s="11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9.75" customHeight="1" thickBot="1">
      <c r="A36" s="22"/>
      <c r="B36" s="30"/>
      <c r="C36" s="22"/>
      <c r="D36" s="22"/>
      <c r="E36" s="22"/>
      <c r="F36" s="22"/>
      <c r="G36" s="22"/>
      <c r="H36" s="289"/>
      <c r="I36" s="290"/>
      <c r="J36" s="290"/>
      <c r="K36" s="290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7.25" thickBot="1" thickTop="1">
      <c r="A37" s="22"/>
      <c r="B37" s="30"/>
      <c r="C37" s="291" t="s">
        <v>92</v>
      </c>
      <c r="D37" s="292"/>
      <c r="E37" s="292"/>
      <c r="F37" s="292"/>
      <c r="G37" s="293">
        <f>G29</f>
        <v>0</v>
      </c>
      <c r="H37" s="289"/>
      <c r="I37" s="290"/>
      <c r="J37" s="290"/>
      <c r="K37" s="290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 customHeight="1" thickTop="1">
      <c r="A38" s="22"/>
      <c r="B38" s="30"/>
      <c r="C38" s="294" t="s">
        <v>93</v>
      </c>
      <c r="D38" s="295"/>
      <c r="E38" s="295"/>
      <c r="F38" s="296" t="s">
        <v>94</v>
      </c>
      <c r="G38" s="297"/>
      <c r="H38" s="33"/>
      <c r="I38" s="22"/>
      <c r="J38" s="290"/>
      <c r="K38" s="290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9.75" customHeight="1">
      <c r="A39" s="22"/>
      <c r="B39" s="113"/>
      <c r="C39" s="114"/>
      <c r="D39" s="114"/>
      <c r="E39" s="114"/>
      <c r="F39" s="114"/>
      <c r="G39" s="114"/>
      <c r="H39" s="115"/>
      <c r="I39" s="22"/>
      <c r="J39" s="290"/>
      <c r="K39" s="290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30"/>
      <c r="C40" s="22"/>
      <c r="D40" s="22"/>
      <c r="E40" s="22"/>
      <c r="F40" s="22"/>
      <c r="G40" s="22"/>
      <c r="H40" s="33"/>
      <c r="I40" s="22"/>
      <c r="J40" s="290"/>
      <c r="K40" s="290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9.75" customHeight="1">
      <c r="A41" s="22"/>
      <c r="B41" s="30"/>
      <c r="C41" s="22"/>
      <c r="D41" s="22"/>
      <c r="E41" s="22"/>
      <c r="F41" s="22"/>
      <c r="G41" s="22"/>
      <c r="H41" s="33"/>
      <c r="I41" s="22"/>
      <c r="J41" s="290"/>
      <c r="K41" s="290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5">
      <c r="A42" s="22"/>
      <c r="B42" s="30"/>
      <c r="C42" s="112" t="s">
        <v>95</v>
      </c>
      <c r="D42" s="298"/>
      <c r="E42" s="22"/>
      <c r="F42" s="22"/>
      <c r="G42" s="22"/>
      <c r="H42" s="33"/>
      <c r="I42" s="22"/>
      <c r="J42" s="290"/>
      <c r="K42" s="290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30"/>
      <c r="C43" s="22"/>
      <c r="D43" s="22"/>
      <c r="E43" s="22"/>
      <c r="F43" s="22"/>
      <c r="G43" s="22"/>
      <c r="H43" s="33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3.5" customHeight="1" thickTop="1">
      <c r="A44" s="22"/>
      <c r="B44" s="30"/>
      <c r="C44" s="22"/>
      <c r="D44" s="254" t="s">
        <v>96</v>
      </c>
      <c r="E44" s="255"/>
      <c r="F44" s="111" t="s">
        <v>97</v>
      </c>
      <c r="G44" s="255"/>
      <c r="H44" s="33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3.5" thickBot="1">
      <c r="A45" s="22"/>
      <c r="B45" s="30"/>
      <c r="C45" s="22"/>
      <c r="D45" s="234" t="s">
        <v>80</v>
      </c>
      <c r="E45" s="256" t="s">
        <v>35</v>
      </c>
      <c r="F45" s="257" t="s">
        <v>80</v>
      </c>
      <c r="G45" s="256" t="s">
        <v>35</v>
      </c>
      <c r="H45" s="33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9.75" customHeight="1">
      <c r="A46" s="22"/>
      <c r="B46" s="30"/>
      <c r="C46" s="22"/>
      <c r="D46" s="22"/>
      <c r="E46" s="22"/>
      <c r="F46" s="22"/>
      <c r="G46" s="22"/>
      <c r="H46" s="33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7.5" customHeight="1" thickTop="1">
      <c r="A47" s="22"/>
      <c r="B47" s="30"/>
      <c r="C47" s="254"/>
      <c r="D47" s="111"/>
      <c r="E47" s="111"/>
      <c r="F47" s="111"/>
      <c r="G47" s="255"/>
      <c r="H47" s="33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30"/>
      <c r="C48" s="110"/>
      <c r="D48" s="22" t="s">
        <v>81</v>
      </c>
      <c r="E48" s="22"/>
      <c r="F48" s="22"/>
      <c r="G48" s="258"/>
      <c r="H48" s="33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7.5" customHeight="1">
      <c r="A49" s="22"/>
      <c r="B49" s="30"/>
      <c r="C49" s="259"/>
      <c r="D49" s="22"/>
      <c r="E49" s="22"/>
      <c r="F49" s="114"/>
      <c r="G49" s="260"/>
      <c r="H49" s="33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30"/>
      <c r="C50" s="261" t="s">
        <v>82</v>
      </c>
      <c r="D50" s="262">
        <f>+Stockpiles!H24</f>
        <v>0</v>
      </c>
      <c r="E50" s="266">
        <f>+Stockpiles!I24</f>
        <v>0</v>
      </c>
      <c r="F50" s="267">
        <f>+Stockpiles!J24</f>
        <v>0</v>
      </c>
      <c r="G50" s="265">
        <f>+Stockpiles!K24</f>
        <v>0</v>
      </c>
      <c r="H50" s="33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30"/>
      <c r="C51" s="261" t="s">
        <v>83</v>
      </c>
      <c r="D51" s="262">
        <f>+'Unpaved Haulroads'!H20</f>
        <v>0</v>
      </c>
      <c r="E51" s="266">
        <f>+'Unpaved Haulroads'!I20</f>
        <v>0</v>
      </c>
      <c r="F51" s="267">
        <f>+'Unpaved Haulroads'!J20</f>
        <v>0</v>
      </c>
      <c r="G51" s="265">
        <f>+'Unpaved Haulroads'!K20</f>
        <v>0</v>
      </c>
      <c r="H51" s="33"/>
      <c r="I51" s="275"/>
      <c r="J51" s="275"/>
      <c r="K51" s="275"/>
      <c r="L51" s="275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30"/>
      <c r="C52" s="261" t="s">
        <v>84</v>
      </c>
      <c r="D52" s="262">
        <f>+'Paved Haulroads'!H20</f>
        <v>0</v>
      </c>
      <c r="E52" s="266">
        <f>+'Paved Haulroads'!I20</f>
        <v>0</v>
      </c>
      <c r="F52" s="267">
        <f>+'Paved Haulroads'!J20</f>
        <v>0</v>
      </c>
      <c r="G52" s="265">
        <f>+'Paved Haulroads'!K20</f>
        <v>0</v>
      </c>
      <c r="H52" s="33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30"/>
      <c r="C53" s="110"/>
      <c r="D53" s="268"/>
      <c r="E53" s="268"/>
      <c r="F53" s="268"/>
      <c r="G53" s="269"/>
      <c r="H53" s="33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3.5" customHeight="1" thickBot="1" thickTop="1">
      <c r="A54" s="22"/>
      <c r="B54" s="30"/>
      <c r="C54" s="270" t="s">
        <v>85</v>
      </c>
      <c r="D54" s="271">
        <f>SUM(D50:D52)</f>
        <v>0</v>
      </c>
      <c r="E54" s="272">
        <f>SUM(E50:E52)</f>
        <v>0</v>
      </c>
      <c r="F54" s="273">
        <f>SUM(F50:F52)</f>
        <v>0</v>
      </c>
      <c r="G54" s="274">
        <f>SUM(G50:G52)</f>
        <v>0</v>
      </c>
      <c r="H54" s="3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9.75" customHeight="1">
      <c r="A55" s="22"/>
      <c r="B55" s="30"/>
      <c r="C55" s="22"/>
      <c r="D55" s="22"/>
      <c r="E55" s="22"/>
      <c r="F55" s="22"/>
      <c r="G55" s="22"/>
      <c r="H55" s="33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7.5" customHeight="1" thickTop="1">
      <c r="A56" s="22"/>
      <c r="B56" s="30"/>
      <c r="C56" s="254"/>
      <c r="D56" s="111"/>
      <c r="E56" s="111"/>
      <c r="F56" s="111"/>
      <c r="G56" s="255"/>
      <c r="H56" s="33"/>
      <c r="I56" s="275"/>
      <c r="J56" s="275"/>
      <c r="K56" s="275"/>
      <c r="L56" s="275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30"/>
      <c r="C57" s="110"/>
      <c r="D57" s="275" t="s">
        <v>86</v>
      </c>
      <c r="E57" s="22"/>
      <c r="F57" s="22"/>
      <c r="G57" s="258"/>
      <c r="H57" s="3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7.5" customHeight="1">
      <c r="A58" s="22"/>
      <c r="B58" s="30"/>
      <c r="C58" s="259"/>
      <c r="D58" s="22"/>
      <c r="E58" s="276"/>
      <c r="F58" s="276"/>
      <c r="G58" s="277"/>
      <c r="H58" s="3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30"/>
      <c r="C59" s="261" t="s">
        <v>87</v>
      </c>
      <c r="D59" s="262">
        <f>+Crushnscreen!H67</f>
        <v>0</v>
      </c>
      <c r="E59" s="265">
        <f>+Crushnscreen!I67</f>
        <v>0</v>
      </c>
      <c r="F59" s="262">
        <f>+Crushnscreen!J67</f>
        <v>0</v>
      </c>
      <c r="G59" s="265">
        <f>+Crushnscreen!K67</f>
        <v>0</v>
      </c>
      <c r="H59" s="33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30"/>
      <c r="C60" s="261" t="s">
        <v>88</v>
      </c>
      <c r="D60" s="262">
        <f>+'Transfer Points'!H76</f>
        <v>0</v>
      </c>
      <c r="E60" s="266">
        <f>+'Transfer Points'!I76</f>
        <v>0</v>
      </c>
      <c r="F60" s="267">
        <f>+'Transfer Points'!J76</f>
        <v>0</v>
      </c>
      <c r="G60" s="265">
        <f>+'Transfer Points'!K76</f>
        <v>0</v>
      </c>
      <c r="H60" s="3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30"/>
      <c r="C61" s="110"/>
      <c r="D61" s="299"/>
      <c r="E61" s="299"/>
      <c r="F61" s="299"/>
      <c r="G61" s="300"/>
      <c r="H61" s="3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3.5" customHeight="1" thickBot="1" thickTop="1">
      <c r="A62" s="22"/>
      <c r="B62" s="30"/>
      <c r="C62" s="270" t="s">
        <v>89</v>
      </c>
      <c r="D62" s="271">
        <f>SUM(D59:D60)</f>
        <v>0</v>
      </c>
      <c r="E62" s="272">
        <f>SUM(E59:E60)</f>
        <v>0</v>
      </c>
      <c r="F62" s="273">
        <f>SUM(F59:F60)</f>
        <v>0</v>
      </c>
      <c r="G62" s="274">
        <f>SUM(G59:G60)</f>
        <v>0</v>
      </c>
      <c r="H62" s="3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3.5" thickBot="1">
      <c r="A63" s="22"/>
      <c r="B63" s="30"/>
      <c r="C63" s="278" t="s">
        <v>98</v>
      </c>
      <c r="D63" s="168"/>
      <c r="E63" s="168"/>
      <c r="F63" s="168"/>
      <c r="G63" s="279"/>
      <c r="H63" s="3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9.75" customHeight="1" thickBot="1">
      <c r="A64" s="22"/>
      <c r="B64" s="30"/>
      <c r="C64" s="22"/>
      <c r="D64" s="22"/>
      <c r="E64" s="22"/>
      <c r="F64" s="22"/>
      <c r="G64" s="22"/>
      <c r="H64" s="3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7.5" customHeight="1" thickTop="1">
      <c r="A65" s="22"/>
      <c r="B65" s="30"/>
      <c r="C65" s="280"/>
      <c r="D65" s="283"/>
      <c r="E65" s="282"/>
      <c r="F65" s="283"/>
      <c r="G65" s="301"/>
      <c r="H65" s="3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3.5" thickBot="1">
      <c r="A66" s="22"/>
      <c r="B66" s="30"/>
      <c r="C66" s="285" t="s">
        <v>91</v>
      </c>
      <c r="D66" s="286">
        <f>D62+D54</f>
        <v>0</v>
      </c>
      <c r="E66" s="287">
        <f>E62+E54</f>
        <v>0</v>
      </c>
      <c r="F66" s="286">
        <f>F62+F54</f>
        <v>0</v>
      </c>
      <c r="G66" s="302">
        <f>G62+G54</f>
        <v>0</v>
      </c>
      <c r="H66" s="33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9.75" customHeight="1" thickTop="1">
      <c r="A67" s="22"/>
      <c r="B67" s="113"/>
      <c r="C67" s="114"/>
      <c r="D67" s="114"/>
      <c r="E67" s="114"/>
      <c r="F67" s="114"/>
      <c r="G67" s="114"/>
      <c r="H67" s="115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121"/>
  <sheetViews>
    <sheetView showGridLines="0" zoomScalePageLayoutView="0" workbookViewId="0" topLeftCell="A1">
      <selection activeCell="J79" sqref="J79"/>
    </sheetView>
  </sheetViews>
  <sheetFormatPr defaultColWidth="9.7109375" defaultRowHeight="12.75"/>
  <cols>
    <col min="1" max="2" width="1.7109375" style="23" customWidth="1"/>
    <col min="3" max="3" width="16.7109375" style="23" customWidth="1"/>
    <col min="4" max="11" width="9.7109375" style="23" customWidth="1"/>
    <col min="12" max="12" width="1.7109375" style="23" customWidth="1"/>
    <col min="13" max="16384" width="9.7109375" style="23" customWidth="1"/>
  </cols>
  <sheetData>
    <row r="1" spans="1:28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5">
      <c r="A5" s="22"/>
      <c r="B5" s="30"/>
      <c r="C5" s="31" t="s">
        <v>100</v>
      </c>
      <c r="D5" s="22"/>
      <c r="E5" s="22"/>
      <c r="F5" s="22"/>
      <c r="G5" s="22"/>
      <c r="H5" s="22"/>
      <c r="I5" s="22"/>
      <c r="J5" s="22"/>
      <c r="K5" s="32" t="s">
        <v>6</v>
      </c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2.75">
      <c r="A6" s="22"/>
      <c r="B6" s="30"/>
      <c r="C6" s="22"/>
      <c r="D6" s="22"/>
      <c r="E6" s="22"/>
      <c r="F6" s="22"/>
      <c r="G6" s="22"/>
      <c r="H6" s="22"/>
      <c r="I6" s="22"/>
      <c r="J6" s="22"/>
      <c r="K6" s="22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2.75" customHeight="1" thickBot="1">
      <c r="A7" s="22"/>
      <c r="B7" s="30"/>
      <c r="C7" s="34" t="s">
        <v>166</v>
      </c>
      <c r="D7" s="35"/>
      <c r="E7" s="35"/>
      <c r="F7" s="35"/>
      <c r="G7" s="35"/>
      <c r="H7" s="35"/>
      <c r="I7" s="35"/>
      <c r="J7" s="36"/>
      <c r="K7" s="37"/>
      <c r="L7" s="3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2.75" customHeight="1" thickBot="1" thickTop="1">
      <c r="A8" s="22"/>
      <c r="B8" s="30"/>
      <c r="C8" s="38" t="s">
        <v>157</v>
      </c>
      <c r="D8" s="520" t="s">
        <v>19</v>
      </c>
      <c r="E8" s="521"/>
      <c r="F8" s="521"/>
      <c r="G8" s="521"/>
      <c r="H8" s="520" t="s">
        <v>20</v>
      </c>
      <c r="I8" s="521"/>
      <c r="J8" s="521"/>
      <c r="K8" s="521"/>
      <c r="L8" s="3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2.75" customHeight="1" thickTop="1">
      <c r="A9" s="22"/>
      <c r="B9" s="30"/>
      <c r="C9" s="40" t="s">
        <v>159</v>
      </c>
      <c r="D9" s="522" t="s">
        <v>167</v>
      </c>
      <c r="E9" s="523"/>
      <c r="F9" s="524" t="s">
        <v>168</v>
      </c>
      <c r="G9" s="525"/>
      <c r="H9" s="522" t="s">
        <v>167</v>
      </c>
      <c r="I9" s="523"/>
      <c r="J9" s="524" t="s">
        <v>168</v>
      </c>
      <c r="K9" s="525"/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9.75" customHeight="1" thickBot="1">
      <c r="A10" s="22"/>
      <c r="B10" s="30"/>
      <c r="C10" s="40" t="s">
        <v>16</v>
      </c>
      <c r="D10" s="41" t="s">
        <v>80</v>
      </c>
      <c r="E10" s="42" t="s">
        <v>35</v>
      </c>
      <c r="F10" s="43" t="s">
        <v>80</v>
      </c>
      <c r="G10" s="44" t="s">
        <v>35</v>
      </c>
      <c r="H10" s="41" t="s">
        <v>80</v>
      </c>
      <c r="I10" s="42" t="s">
        <v>35</v>
      </c>
      <c r="J10" s="43" t="s">
        <v>80</v>
      </c>
      <c r="K10" s="44" t="s">
        <v>35</v>
      </c>
      <c r="L10" s="3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2" customHeight="1" thickTop="1">
      <c r="A11" s="22"/>
      <c r="B11" s="30"/>
      <c r="C11" s="526"/>
      <c r="D11" s="527"/>
      <c r="E11" s="527"/>
      <c r="F11" s="527"/>
      <c r="G11" s="527"/>
      <c r="H11" s="527"/>
      <c r="I11" s="527"/>
      <c r="J11" s="527"/>
      <c r="K11" s="528"/>
      <c r="L11" s="3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" customHeight="1">
      <c r="A12" s="22"/>
      <c r="B12" s="30"/>
      <c r="C12" s="45">
        <f>Inputs!D22</f>
        <v>0</v>
      </c>
      <c r="D12" s="347">
        <f>Inputs!H22*$F$77</f>
        <v>0</v>
      </c>
      <c r="E12" s="348">
        <f>Inputs!I22*($F$77/2000)</f>
        <v>0</v>
      </c>
      <c r="F12" s="349">
        <f>D12*((100-Inputs!$K22)/100)</f>
        <v>0</v>
      </c>
      <c r="G12" s="350">
        <f>E12*((100-Inputs!$K22)/100)</f>
        <v>0</v>
      </c>
      <c r="H12" s="347">
        <f>Inputs!H22*$J$77</f>
        <v>0</v>
      </c>
      <c r="I12" s="348">
        <f>Inputs!I22*($J$77/2000)</f>
        <v>0</v>
      </c>
      <c r="J12" s="349">
        <f>H12*((100-Inputs!$K22)/100)</f>
        <v>0</v>
      </c>
      <c r="K12" s="356">
        <f>I12*((100-Inputs!$K22)/100)</f>
        <v>0</v>
      </c>
      <c r="L12" s="3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" customHeight="1">
      <c r="A13" s="22"/>
      <c r="B13" s="30"/>
      <c r="C13" s="45">
        <f>Inputs!D23</f>
        <v>0</v>
      </c>
      <c r="D13" s="347">
        <f>Inputs!H23*$F$77</f>
        <v>0</v>
      </c>
      <c r="E13" s="348">
        <f>Inputs!I23*($F$77/2000)</f>
        <v>0</v>
      </c>
      <c r="F13" s="349">
        <f>D13*((100-Inputs!$K23)/100)</f>
        <v>0</v>
      </c>
      <c r="G13" s="350">
        <f>E13*((100-Inputs!$K23)/100)</f>
        <v>0</v>
      </c>
      <c r="H13" s="347">
        <f>Inputs!H23*$J$77</f>
        <v>0</v>
      </c>
      <c r="I13" s="348">
        <f>Inputs!I23*($J$77/2000)</f>
        <v>0</v>
      </c>
      <c r="J13" s="349">
        <f>H13*((100-Inputs!$K23)/100)</f>
        <v>0</v>
      </c>
      <c r="K13" s="356">
        <f>I13*((100-Inputs!$K23)/100)</f>
        <v>0</v>
      </c>
      <c r="L13" s="3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 customHeight="1">
      <c r="A14" s="22"/>
      <c r="B14" s="30"/>
      <c r="C14" s="45">
        <f>Inputs!D24</f>
        <v>0</v>
      </c>
      <c r="D14" s="347">
        <f>Inputs!H24*$F$77</f>
        <v>0</v>
      </c>
      <c r="E14" s="348">
        <f>Inputs!I24*($F$77/2000)</f>
        <v>0</v>
      </c>
      <c r="F14" s="349">
        <f>D14*((100-Inputs!$K24)/100)</f>
        <v>0</v>
      </c>
      <c r="G14" s="350">
        <f>E14*((100-Inputs!$K24)/100)</f>
        <v>0</v>
      </c>
      <c r="H14" s="347">
        <f>Inputs!H24*$J$77</f>
        <v>0</v>
      </c>
      <c r="I14" s="348">
        <f>Inputs!I24*($J$77/2000)</f>
        <v>0</v>
      </c>
      <c r="J14" s="349">
        <f>H14*((100-Inputs!$K24)/100)</f>
        <v>0</v>
      </c>
      <c r="K14" s="356">
        <f>I14*((100-Inputs!$K24)/100)</f>
        <v>0</v>
      </c>
      <c r="L14" s="3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/>
      <c r="B15" s="30"/>
      <c r="C15" s="45">
        <f>Inputs!D25</f>
        <v>0</v>
      </c>
      <c r="D15" s="347">
        <f>Inputs!H25*$F$77</f>
        <v>0</v>
      </c>
      <c r="E15" s="348">
        <f>Inputs!I25*($F$77/2000)</f>
        <v>0</v>
      </c>
      <c r="F15" s="349">
        <f>D15*((100-Inputs!$K25)/100)</f>
        <v>0</v>
      </c>
      <c r="G15" s="350">
        <f>E15*((100-Inputs!$K25)/100)</f>
        <v>0</v>
      </c>
      <c r="H15" s="347">
        <f>Inputs!H25*$J$77</f>
        <v>0</v>
      </c>
      <c r="I15" s="348">
        <f>Inputs!I25*($J$77/2000)</f>
        <v>0</v>
      </c>
      <c r="J15" s="349">
        <f>H15*((100-Inputs!$K25)/100)</f>
        <v>0</v>
      </c>
      <c r="K15" s="356">
        <f>I15*((100-Inputs!$K25)/100)</f>
        <v>0</v>
      </c>
      <c r="L15" s="3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2"/>
      <c r="B16" s="30"/>
      <c r="C16" s="45">
        <f>Inputs!D26</f>
        <v>0</v>
      </c>
      <c r="D16" s="347">
        <f>Inputs!H26*$F$77</f>
        <v>0</v>
      </c>
      <c r="E16" s="348">
        <f>Inputs!I26*($F$77/2000)</f>
        <v>0</v>
      </c>
      <c r="F16" s="349">
        <f>D16*((100-Inputs!$K26)/100)</f>
        <v>0</v>
      </c>
      <c r="G16" s="350">
        <f>E16*((100-Inputs!$K26)/100)</f>
        <v>0</v>
      </c>
      <c r="H16" s="347">
        <f>Inputs!H26*$J$77</f>
        <v>0</v>
      </c>
      <c r="I16" s="348">
        <f>Inputs!I26*($J$77/2000)</f>
        <v>0</v>
      </c>
      <c r="J16" s="349">
        <f>H16*((100-Inputs!$K26)/100)</f>
        <v>0</v>
      </c>
      <c r="K16" s="356">
        <f>I16*((100-Inputs!$K26)/100)</f>
        <v>0</v>
      </c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3.5" thickBot="1">
      <c r="A17" s="22"/>
      <c r="B17" s="30"/>
      <c r="C17" s="529"/>
      <c r="D17" s="530"/>
      <c r="E17" s="530"/>
      <c r="F17" s="530"/>
      <c r="G17" s="530"/>
      <c r="H17" s="530"/>
      <c r="I17" s="530"/>
      <c r="J17" s="530"/>
      <c r="K17" s="531"/>
      <c r="L17" s="3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4.25" thickBot="1" thickTop="1">
      <c r="A18" s="22"/>
      <c r="B18" s="30"/>
      <c r="C18" s="351" t="s">
        <v>105</v>
      </c>
      <c r="D18" s="352">
        <f aca="true" t="shared" si="0" ref="D18:K18">SUM(D12:D16)</f>
        <v>0</v>
      </c>
      <c r="E18" s="353">
        <f t="shared" si="0"/>
        <v>0</v>
      </c>
      <c r="F18" s="354">
        <f t="shared" si="0"/>
        <v>0</v>
      </c>
      <c r="G18" s="355">
        <f t="shared" si="0"/>
        <v>0</v>
      </c>
      <c r="H18" s="352">
        <f t="shared" si="0"/>
        <v>0</v>
      </c>
      <c r="I18" s="353">
        <f t="shared" si="0"/>
        <v>0</v>
      </c>
      <c r="J18" s="354">
        <f t="shared" si="0"/>
        <v>0</v>
      </c>
      <c r="K18" s="355">
        <f t="shared" si="0"/>
        <v>0</v>
      </c>
      <c r="L18" s="3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 customHeight="1" thickTop="1">
      <c r="A19" s="22"/>
      <c r="B19" s="30"/>
      <c r="C19" s="46"/>
      <c r="D19" s="46"/>
      <c r="E19" s="46"/>
      <c r="F19" s="46"/>
      <c r="G19" s="46"/>
      <c r="H19" s="46"/>
      <c r="I19" s="46"/>
      <c r="J19" s="46"/>
      <c r="K19" s="46"/>
      <c r="L19" s="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 customHeight="1" thickBot="1">
      <c r="A20" s="22"/>
      <c r="B20" s="30"/>
      <c r="C20" s="47" t="s">
        <v>169</v>
      </c>
      <c r="D20" s="46"/>
      <c r="E20" s="46"/>
      <c r="F20" s="46"/>
      <c r="G20" s="46"/>
      <c r="H20" s="46"/>
      <c r="I20" s="46"/>
      <c r="J20" s="46"/>
      <c r="K20" s="46"/>
      <c r="L20" s="3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 customHeight="1" thickBot="1" thickTop="1">
      <c r="A21" s="22"/>
      <c r="B21" s="30"/>
      <c r="C21" s="48" t="s">
        <v>170</v>
      </c>
      <c r="D21" s="532" t="s">
        <v>19</v>
      </c>
      <c r="E21" s="533"/>
      <c r="F21" s="533"/>
      <c r="G21" s="533"/>
      <c r="H21" s="534" t="s">
        <v>20</v>
      </c>
      <c r="I21" s="533"/>
      <c r="J21" s="533"/>
      <c r="K21" s="535"/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3.5" thickTop="1">
      <c r="A22" s="22"/>
      <c r="B22" s="30"/>
      <c r="C22" s="49" t="s">
        <v>163</v>
      </c>
      <c r="D22" s="536" t="s">
        <v>167</v>
      </c>
      <c r="E22" s="537"/>
      <c r="F22" s="538" t="s">
        <v>168</v>
      </c>
      <c r="G22" s="539"/>
      <c r="H22" s="536" t="s">
        <v>167</v>
      </c>
      <c r="I22" s="537"/>
      <c r="J22" s="540" t="s">
        <v>168</v>
      </c>
      <c r="K22" s="541"/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3.5" thickBot="1">
      <c r="A23" s="22"/>
      <c r="B23" s="30"/>
      <c r="C23" s="49" t="s">
        <v>164</v>
      </c>
      <c r="D23" s="50" t="s">
        <v>80</v>
      </c>
      <c r="E23" s="51" t="s">
        <v>35</v>
      </c>
      <c r="F23" s="52" t="s">
        <v>80</v>
      </c>
      <c r="G23" s="53" t="s">
        <v>35</v>
      </c>
      <c r="H23" s="50" t="s">
        <v>80</v>
      </c>
      <c r="I23" s="51" t="s">
        <v>35</v>
      </c>
      <c r="J23" s="52" t="s">
        <v>80</v>
      </c>
      <c r="K23" s="54" t="s">
        <v>35</v>
      </c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3.5" thickTop="1">
      <c r="A24" s="22"/>
      <c r="B24" s="30"/>
      <c r="C24" s="542"/>
      <c r="D24" s="543"/>
      <c r="E24" s="543"/>
      <c r="F24" s="543"/>
      <c r="G24" s="543"/>
      <c r="H24" s="543"/>
      <c r="I24" s="543"/>
      <c r="J24" s="543"/>
      <c r="K24" s="544"/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2"/>
      <c r="B25" s="30"/>
      <c r="C25" s="45">
        <f>Inputs!D33</f>
        <v>0</v>
      </c>
      <c r="D25" s="347">
        <f>Inputs!H33*$F$78</f>
        <v>0</v>
      </c>
      <c r="E25" s="348">
        <f>Inputs!I33*($F$78/2000)</f>
        <v>0</v>
      </c>
      <c r="F25" s="349">
        <f>D25*((100-Inputs!$K33)/100)</f>
        <v>0</v>
      </c>
      <c r="G25" s="350">
        <f>E25*((100-Inputs!$K33)/100)</f>
        <v>0</v>
      </c>
      <c r="H25" s="347">
        <f>Inputs!H33*$J$78</f>
        <v>0</v>
      </c>
      <c r="I25" s="348">
        <f>Inputs!I33*($J$78/2000)</f>
        <v>0</v>
      </c>
      <c r="J25" s="349">
        <f>H25*((100-Inputs!$K33)/100)</f>
        <v>0</v>
      </c>
      <c r="K25" s="350">
        <f>I25*((100-Inputs!$K33)/100)</f>
        <v>0</v>
      </c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2"/>
      <c r="B26" s="30"/>
      <c r="C26" s="45">
        <f>Inputs!D34</f>
        <v>0</v>
      </c>
      <c r="D26" s="347">
        <f>Inputs!H34*$F$78</f>
        <v>0</v>
      </c>
      <c r="E26" s="348">
        <f>Inputs!I34*($F$78/2000)</f>
        <v>0</v>
      </c>
      <c r="F26" s="349">
        <f>D26*((100-Inputs!$K34)/100)</f>
        <v>0</v>
      </c>
      <c r="G26" s="350">
        <f>E26*((100-Inputs!$K34)/100)</f>
        <v>0</v>
      </c>
      <c r="H26" s="347">
        <f>Inputs!H34*$J$78</f>
        <v>0</v>
      </c>
      <c r="I26" s="348">
        <f>Inputs!I34*($J$78/2000)</f>
        <v>0</v>
      </c>
      <c r="J26" s="349">
        <f>H26*((100-Inputs!$K34)/100)</f>
        <v>0</v>
      </c>
      <c r="K26" s="350">
        <f>I26*((100-Inputs!$K34)/100)</f>
        <v>0</v>
      </c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2"/>
      <c r="B27" s="30"/>
      <c r="C27" s="45">
        <f>Inputs!D35</f>
        <v>0</v>
      </c>
      <c r="D27" s="347">
        <f>Inputs!H35*$F$78</f>
        <v>0</v>
      </c>
      <c r="E27" s="348">
        <f>Inputs!I35*($F$78/2000)</f>
        <v>0</v>
      </c>
      <c r="F27" s="349">
        <f>D27*((100-Inputs!$K35)/100)</f>
        <v>0</v>
      </c>
      <c r="G27" s="350">
        <f>E27*((100-Inputs!$K35)/100)</f>
        <v>0</v>
      </c>
      <c r="H27" s="347">
        <f>Inputs!H35*$J$78</f>
        <v>0</v>
      </c>
      <c r="I27" s="348">
        <f>Inputs!I35*($J$78/2000)</f>
        <v>0</v>
      </c>
      <c r="J27" s="349">
        <f>H27*((100-Inputs!$K35)/100)</f>
        <v>0</v>
      </c>
      <c r="K27" s="350">
        <f>I27*((100-Inputs!$K35)/100)</f>
        <v>0</v>
      </c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2"/>
      <c r="B28" s="30"/>
      <c r="C28" s="45">
        <f>Inputs!D36</f>
        <v>0</v>
      </c>
      <c r="D28" s="347">
        <f>Inputs!H36*$F$78</f>
        <v>0</v>
      </c>
      <c r="E28" s="348">
        <f>Inputs!I36*($F$78/2000)</f>
        <v>0</v>
      </c>
      <c r="F28" s="349">
        <f>D28*((100-Inputs!$K36)/100)</f>
        <v>0</v>
      </c>
      <c r="G28" s="350">
        <f>E28*((100-Inputs!$K36)/100)</f>
        <v>0</v>
      </c>
      <c r="H28" s="347">
        <f>Inputs!H36*$J$78</f>
        <v>0</v>
      </c>
      <c r="I28" s="348">
        <f>Inputs!I36*($J$78/2000)</f>
        <v>0</v>
      </c>
      <c r="J28" s="349">
        <f>H28*((100-Inputs!$K36)/100)</f>
        <v>0</v>
      </c>
      <c r="K28" s="350">
        <f>I28*((100-Inputs!$K36)/100)</f>
        <v>0</v>
      </c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 customHeight="1">
      <c r="A29" s="22"/>
      <c r="B29" s="30"/>
      <c r="C29" s="45">
        <f>Inputs!D37</f>
        <v>0</v>
      </c>
      <c r="D29" s="347">
        <f>Inputs!H37*$F$78</f>
        <v>0</v>
      </c>
      <c r="E29" s="348">
        <f>Inputs!I37*($F$78/2000)</f>
        <v>0</v>
      </c>
      <c r="F29" s="349">
        <f>D29*((100-Inputs!$K37)/100)</f>
        <v>0</v>
      </c>
      <c r="G29" s="350">
        <f>E29*((100-Inputs!$K37)/100)</f>
        <v>0</v>
      </c>
      <c r="H29" s="347">
        <f>Inputs!H37*$J$78</f>
        <v>0</v>
      </c>
      <c r="I29" s="348">
        <f>Inputs!I37*($J$78/2000)</f>
        <v>0</v>
      </c>
      <c r="J29" s="349">
        <f>H29*((100-Inputs!$K37)/100)</f>
        <v>0</v>
      </c>
      <c r="K29" s="350">
        <f>I29*((100-Inputs!$K37)/100)</f>
        <v>0</v>
      </c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 customHeight="1">
      <c r="A30" s="22"/>
      <c r="B30" s="30"/>
      <c r="C30" s="45">
        <f>Inputs!D38</f>
        <v>0</v>
      </c>
      <c r="D30" s="347">
        <f>Inputs!H38*$F$78</f>
        <v>0</v>
      </c>
      <c r="E30" s="348">
        <f>Inputs!I38*($F$78/2000)</f>
        <v>0</v>
      </c>
      <c r="F30" s="349">
        <f>D30*((100-Inputs!$K38)/100)</f>
        <v>0</v>
      </c>
      <c r="G30" s="350">
        <f>E30*((100-Inputs!$K38)/100)</f>
        <v>0</v>
      </c>
      <c r="H30" s="347">
        <f>Inputs!H38*$J$78</f>
        <v>0</v>
      </c>
      <c r="I30" s="348">
        <f>Inputs!I38*($J$78/2000)</f>
        <v>0</v>
      </c>
      <c r="J30" s="349">
        <f>H30*((100-Inputs!$K38)/100)</f>
        <v>0</v>
      </c>
      <c r="K30" s="350">
        <f>I30*((100-Inputs!$K38)/100)</f>
        <v>0</v>
      </c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 customHeight="1">
      <c r="A31" s="22"/>
      <c r="B31" s="30"/>
      <c r="C31" s="45">
        <f>Inputs!D39</f>
        <v>0</v>
      </c>
      <c r="D31" s="347">
        <f>Inputs!H39*$F$78</f>
        <v>0</v>
      </c>
      <c r="E31" s="348">
        <f>Inputs!I39*($F$78/2000)</f>
        <v>0</v>
      </c>
      <c r="F31" s="349">
        <f>D31*((100-Inputs!$K39)/100)</f>
        <v>0</v>
      </c>
      <c r="G31" s="350">
        <f>E31*((100-Inputs!$K39)/100)</f>
        <v>0</v>
      </c>
      <c r="H31" s="347">
        <f>Inputs!H39*$J$78</f>
        <v>0</v>
      </c>
      <c r="I31" s="348">
        <f>Inputs!I39*($J$78/2000)</f>
        <v>0</v>
      </c>
      <c r="J31" s="349">
        <f>H31*((100-Inputs!$K39)/100)</f>
        <v>0</v>
      </c>
      <c r="K31" s="350">
        <f>I31*((100-Inputs!$K39)/100)</f>
        <v>0</v>
      </c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>
      <c r="A32" s="22"/>
      <c r="B32" s="30"/>
      <c r="C32" s="45">
        <f>Inputs!D40</f>
        <v>0</v>
      </c>
      <c r="D32" s="347">
        <f>Inputs!H40*$F$78</f>
        <v>0</v>
      </c>
      <c r="E32" s="348">
        <f>Inputs!I40*($F$78/2000)</f>
        <v>0</v>
      </c>
      <c r="F32" s="349">
        <f>D32*((100-Inputs!$K40)/100)</f>
        <v>0</v>
      </c>
      <c r="G32" s="350">
        <f>E32*((100-Inputs!$K40)/100)</f>
        <v>0</v>
      </c>
      <c r="H32" s="347">
        <f>Inputs!H40*$J$78</f>
        <v>0</v>
      </c>
      <c r="I32" s="348">
        <f>Inputs!I40*($J$78/2000)</f>
        <v>0</v>
      </c>
      <c r="J32" s="349">
        <f>H32*((100-Inputs!$K40)/100)</f>
        <v>0</v>
      </c>
      <c r="K32" s="350">
        <f>I32*((100-Inputs!$K40)/100)</f>
        <v>0</v>
      </c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2"/>
      <c r="B33" s="30"/>
      <c r="C33" s="45">
        <f>Inputs!D41</f>
        <v>0</v>
      </c>
      <c r="D33" s="347">
        <f>Inputs!H41*$F$78</f>
        <v>0</v>
      </c>
      <c r="E33" s="348">
        <f>Inputs!I41*($F$78/2000)</f>
        <v>0</v>
      </c>
      <c r="F33" s="349">
        <f>D33*((100-Inputs!$K41)/100)</f>
        <v>0</v>
      </c>
      <c r="G33" s="350">
        <f>E33*((100-Inputs!$K41)/100)</f>
        <v>0</v>
      </c>
      <c r="H33" s="347">
        <f>Inputs!H41*$J$78</f>
        <v>0</v>
      </c>
      <c r="I33" s="348">
        <f>Inputs!I41*($J$78/2000)</f>
        <v>0</v>
      </c>
      <c r="J33" s="349">
        <f>H33*((100-Inputs!$K41)/100)</f>
        <v>0</v>
      </c>
      <c r="K33" s="350">
        <f>I33*((100-Inputs!$K41)/100)</f>
        <v>0</v>
      </c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2.75">
      <c r="A34" s="22"/>
      <c r="B34" s="30"/>
      <c r="C34" s="45">
        <f>Inputs!D42</f>
        <v>0</v>
      </c>
      <c r="D34" s="347">
        <f>Inputs!H42*$F$78</f>
        <v>0</v>
      </c>
      <c r="E34" s="348">
        <f>Inputs!I42*($F$78/2000)</f>
        <v>0</v>
      </c>
      <c r="F34" s="349">
        <f>D34*((100-Inputs!$K42)/100)</f>
        <v>0</v>
      </c>
      <c r="G34" s="350">
        <f>E34*((100-Inputs!$K42)/100)</f>
        <v>0</v>
      </c>
      <c r="H34" s="347">
        <f>Inputs!H42*$J$78</f>
        <v>0</v>
      </c>
      <c r="I34" s="348">
        <f>Inputs!I42*($J$78/2000)</f>
        <v>0</v>
      </c>
      <c r="J34" s="349">
        <f>H34*((100-Inputs!$K42)/100)</f>
        <v>0</v>
      </c>
      <c r="K34" s="350">
        <f>I34*((100-Inputs!$K42)/100)</f>
        <v>0</v>
      </c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2"/>
      <c r="B35" s="30"/>
      <c r="C35" s="45">
        <f>Inputs!D43</f>
        <v>0</v>
      </c>
      <c r="D35" s="347">
        <f>Inputs!H43*$F$78</f>
        <v>0</v>
      </c>
      <c r="E35" s="348">
        <f>Inputs!I43*($F$78/2000)</f>
        <v>0</v>
      </c>
      <c r="F35" s="349">
        <f>D35*((100-Inputs!$K43)/100)</f>
        <v>0</v>
      </c>
      <c r="G35" s="350">
        <f>E35*((100-Inputs!$K43)/100)</f>
        <v>0</v>
      </c>
      <c r="H35" s="347">
        <f>Inputs!H43*$J$78</f>
        <v>0</v>
      </c>
      <c r="I35" s="348">
        <f>Inputs!I43*($J$78/2000)</f>
        <v>0</v>
      </c>
      <c r="J35" s="349">
        <f>H35*((100-Inputs!$K43)/100)</f>
        <v>0</v>
      </c>
      <c r="K35" s="350">
        <f>I35*((100-Inputs!$K43)/100)</f>
        <v>0</v>
      </c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2"/>
      <c r="B36" s="30"/>
      <c r="C36" s="45">
        <f>Inputs!D44</f>
        <v>0</v>
      </c>
      <c r="D36" s="347">
        <f>Inputs!H44*$F$78</f>
        <v>0</v>
      </c>
      <c r="E36" s="348">
        <f>Inputs!I44*($F$78/2000)</f>
        <v>0</v>
      </c>
      <c r="F36" s="349">
        <f>D36*((100-Inputs!$K44)/100)</f>
        <v>0</v>
      </c>
      <c r="G36" s="350">
        <f>E36*((100-Inputs!$K44)/100)</f>
        <v>0</v>
      </c>
      <c r="H36" s="347">
        <f>Inputs!H44*$J$78</f>
        <v>0</v>
      </c>
      <c r="I36" s="348">
        <f>Inputs!I44*($J$78/2000)</f>
        <v>0</v>
      </c>
      <c r="J36" s="349">
        <f>H36*((100-Inputs!$K44)/100)</f>
        <v>0</v>
      </c>
      <c r="K36" s="350">
        <f>I36*((100-Inputs!$K44)/100)</f>
        <v>0</v>
      </c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3.5" thickBot="1">
      <c r="A37" s="22"/>
      <c r="B37" s="30"/>
      <c r="C37" s="529"/>
      <c r="D37" s="530"/>
      <c r="E37" s="530"/>
      <c r="F37" s="530"/>
      <c r="G37" s="530"/>
      <c r="H37" s="530"/>
      <c r="I37" s="530"/>
      <c r="J37" s="530"/>
      <c r="K37" s="531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4.25" thickBot="1" thickTop="1">
      <c r="A38" s="22"/>
      <c r="B38" s="30"/>
      <c r="C38" s="351" t="s">
        <v>105</v>
      </c>
      <c r="D38" s="352">
        <f aca="true" t="shared" si="1" ref="D38:K38">SUM(D25:D36)</f>
        <v>0</v>
      </c>
      <c r="E38" s="353">
        <f t="shared" si="1"/>
        <v>0</v>
      </c>
      <c r="F38" s="354">
        <f t="shared" si="1"/>
        <v>0</v>
      </c>
      <c r="G38" s="355">
        <f t="shared" si="1"/>
        <v>0</v>
      </c>
      <c r="H38" s="352">
        <f t="shared" si="1"/>
        <v>0</v>
      </c>
      <c r="I38" s="353">
        <f t="shared" si="1"/>
        <v>0</v>
      </c>
      <c r="J38" s="354">
        <f t="shared" si="1"/>
        <v>0</v>
      </c>
      <c r="K38" s="355">
        <f t="shared" si="1"/>
        <v>0</v>
      </c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3.5" thickTop="1">
      <c r="A39" s="22"/>
      <c r="B39" s="30"/>
      <c r="C39" s="46"/>
      <c r="D39" s="46"/>
      <c r="E39" s="46"/>
      <c r="F39" s="46"/>
      <c r="G39" s="46"/>
      <c r="H39" s="46"/>
      <c r="I39" s="46"/>
      <c r="J39" s="46"/>
      <c r="K39" s="46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3.5" thickBot="1">
      <c r="A40" s="22"/>
      <c r="B40" s="30"/>
      <c r="C40" s="47" t="s">
        <v>171</v>
      </c>
      <c r="D40" s="46"/>
      <c r="E40" s="46"/>
      <c r="F40" s="46"/>
      <c r="G40" s="46"/>
      <c r="H40" s="46"/>
      <c r="I40" s="46"/>
      <c r="J40" s="46"/>
      <c r="K40" s="46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4.25" thickBot="1" thickTop="1">
      <c r="A41" s="22"/>
      <c r="B41" s="30"/>
      <c r="C41" s="48"/>
      <c r="D41" s="532" t="s">
        <v>19</v>
      </c>
      <c r="E41" s="533"/>
      <c r="F41" s="533"/>
      <c r="G41" s="533"/>
      <c r="H41" s="534" t="s">
        <v>20</v>
      </c>
      <c r="I41" s="533"/>
      <c r="J41" s="533"/>
      <c r="K41" s="535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3.5" thickTop="1">
      <c r="A42" s="22"/>
      <c r="B42" s="30"/>
      <c r="C42" s="49" t="s">
        <v>172</v>
      </c>
      <c r="D42" s="536" t="s">
        <v>167</v>
      </c>
      <c r="E42" s="537"/>
      <c r="F42" s="538" t="s">
        <v>168</v>
      </c>
      <c r="G42" s="539"/>
      <c r="H42" s="536" t="s">
        <v>167</v>
      </c>
      <c r="I42" s="537"/>
      <c r="J42" s="540" t="s">
        <v>168</v>
      </c>
      <c r="K42" s="541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3.5" thickBot="1">
      <c r="A43" s="22"/>
      <c r="B43" s="30"/>
      <c r="C43" s="49" t="s">
        <v>16</v>
      </c>
      <c r="D43" s="50" t="s">
        <v>80</v>
      </c>
      <c r="E43" s="51" t="s">
        <v>35</v>
      </c>
      <c r="F43" s="52" t="s">
        <v>80</v>
      </c>
      <c r="G43" s="53" t="s">
        <v>35</v>
      </c>
      <c r="H43" s="50" t="s">
        <v>80</v>
      </c>
      <c r="I43" s="51" t="s">
        <v>35</v>
      </c>
      <c r="J43" s="52" t="s">
        <v>80</v>
      </c>
      <c r="K43" s="54" t="s">
        <v>35</v>
      </c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3.5" thickTop="1">
      <c r="A44" s="22"/>
      <c r="B44" s="30"/>
      <c r="C44" s="542"/>
      <c r="D44" s="543"/>
      <c r="E44" s="543"/>
      <c r="F44" s="543"/>
      <c r="G44" s="543"/>
      <c r="H44" s="543"/>
      <c r="I44" s="543"/>
      <c r="J44" s="543"/>
      <c r="K44" s="544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2"/>
      <c r="B45" s="30"/>
      <c r="C45" s="45">
        <f>Inputs!D51</f>
        <v>0</v>
      </c>
      <c r="D45" s="347">
        <f>Inputs!H51*$F$79</f>
        <v>0</v>
      </c>
      <c r="E45" s="348">
        <f>Inputs!I51*($F$79/2000)</f>
        <v>0</v>
      </c>
      <c r="F45" s="349">
        <f>D45*((100-Inputs!$K51)/100)</f>
        <v>0</v>
      </c>
      <c r="G45" s="350">
        <f>E45*((100-Inputs!$K51)/100)</f>
        <v>0</v>
      </c>
      <c r="H45" s="347">
        <f>Inputs!H51*$J$79</f>
        <v>0</v>
      </c>
      <c r="I45" s="348">
        <f>Inputs!I51*($J$79/2000)</f>
        <v>0</v>
      </c>
      <c r="J45" s="349">
        <f>H45*((100-Inputs!$K51)/100)</f>
        <v>0</v>
      </c>
      <c r="K45" s="350">
        <f>I45*((100-Inputs!$K51)/100)</f>
        <v>0</v>
      </c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2"/>
      <c r="B46" s="30"/>
      <c r="C46" s="45">
        <f>Inputs!D52</f>
        <v>0</v>
      </c>
      <c r="D46" s="347">
        <f>Inputs!H52*$F$79</f>
        <v>0</v>
      </c>
      <c r="E46" s="348">
        <f>Inputs!I52*($F$79/2000)</f>
        <v>0</v>
      </c>
      <c r="F46" s="349">
        <f>D46*((100-Inputs!$K52)/100)</f>
        <v>0</v>
      </c>
      <c r="G46" s="350">
        <f>E46*((100-Inputs!$K52)/100)</f>
        <v>0</v>
      </c>
      <c r="H46" s="347">
        <f>Inputs!H52*$J$79</f>
        <v>0</v>
      </c>
      <c r="I46" s="348">
        <f>Inputs!I52*($J$79/2000)</f>
        <v>0</v>
      </c>
      <c r="J46" s="349">
        <f>H46*((100-Inputs!$K52)/100)</f>
        <v>0</v>
      </c>
      <c r="K46" s="350">
        <f>I46*((100-Inputs!$K52)/100)</f>
        <v>0</v>
      </c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2"/>
      <c r="B47" s="55"/>
      <c r="C47" s="45">
        <f>Inputs!D53</f>
        <v>0</v>
      </c>
      <c r="D47" s="347">
        <f>Inputs!H53*$F$79</f>
        <v>0</v>
      </c>
      <c r="E47" s="348">
        <f>Inputs!I53*($F$79/2000)</f>
        <v>0</v>
      </c>
      <c r="F47" s="349">
        <f>D47*((100-Inputs!$K53)/100)</f>
        <v>0</v>
      </c>
      <c r="G47" s="350">
        <f>E47*((100-Inputs!$K53)/100)</f>
        <v>0</v>
      </c>
      <c r="H47" s="347">
        <f>Inputs!H53*$J$79</f>
        <v>0</v>
      </c>
      <c r="I47" s="348">
        <f>Inputs!I53*($J$79/2000)</f>
        <v>0</v>
      </c>
      <c r="J47" s="349">
        <f>H47*((100-Inputs!$K53)/100)</f>
        <v>0</v>
      </c>
      <c r="K47" s="350">
        <f>I47*((100-Inputs!$K53)/100)</f>
        <v>0</v>
      </c>
      <c r="L47" s="5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2"/>
      <c r="B48" s="55"/>
      <c r="C48" s="45">
        <f>Inputs!D54</f>
        <v>0</v>
      </c>
      <c r="D48" s="347">
        <f>Inputs!H54*$F$79</f>
        <v>0</v>
      </c>
      <c r="E48" s="348">
        <f>Inputs!I54*($F$79/2000)</f>
        <v>0</v>
      </c>
      <c r="F48" s="349">
        <f>D48*((100-Inputs!$K54)/100)</f>
        <v>0</v>
      </c>
      <c r="G48" s="350">
        <f>E48*((100-Inputs!$K54)/100)</f>
        <v>0</v>
      </c>
      <c r="H48" s="347">
        <f>Inputs!H54*$J$79</f>
        <v>0</v>
      </c>
      <c r="I48" s="348">
        <f>Inputs!I54*($J$79/2000)</f>
        <v>0</v>
      </c>
      <c r="J48" s="349">
        <f>H48*((100-Inputs!$K54)/100)</f>
        <v>0</v>
      </c>
      <c r="K48" s="350">
        <f>I48*((100-Inputs!$K54)/100)</f>
        <v>0</v>
      </c>
      <c r="L48" s="56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2"/>
      <c r="B49" s="55"/>
      <c r="C49" s="45">
        <f>Inputs!D55</f>
        <v>0</v>
      </c>
      <c r="D49" s="347">
        <f>Inputs!H55*$F$79</f>
        <v>0</v>
      </c>
      <c r="E49" s="348">
        <f>Inputs!I55*($F$79/2000)</f>
        <v>0</v>
      </c>
      <c r="F49" s="349">
        <f>D49*((100-Inputs!$K55)/100)</f>
        <v>0</v>
      </c>
      <c r="G49" s="350">
        <f>E49*((100-Inputs!$K55)/100)</f>
        <v>0</v>
      </c>
      <c r="H49" s="347">
        <f>Inputs!H55*$J$79</f>
        <v>0</v>
      </c>
      <c r="I49" s="348">
        <f>Inputs!I55*($J$79/2000)</f>
        <v>0</v>
      </c>
      <c r="J49" s="349">
        <f>H49*((100-Inputs!$K55)/100)</f>
        <v>0</v>
      </c>
      <c r="K49" s="350">
        <f>I49*((100-Inputs!$K55)/100)</f>
        <v>0</v>
      </c>
      <c r="L49" s="56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2"/>
      <c r="B50" s="55"/>
      <c r="C50" s="45">
        <f>Inputs!D56</f>
        <v>0</v>
      </c>
      <c r="D50" s="347">
        <f>Inputs!H56*$F$79</f>
        <v>0</v>
      </c>
      <c r="E50" s="348">
        <f>Inputs!I56*($F$79/2000)</f>
        <v>0</v>
      </c>
      <c r="F50" s="349">
        <f>D50*((100-Inputs!$K56)/100)</f>
        <v>0</v>
      </c>
      <c r="G50" s="350">
        <f>E50*((100-Inputs!$K56)/100)</f>
        <v>0</v>
      </c>
      <c r="H50" s="347">
        <f>Inputs!H56*$J$79</f>
        <v>0</v>
      </c>
      <c r="I50" s="348">
        <f>Inputs!I56*($J$79/2000)</f>
        <v>0</v>
      </c>
      <c r="J50" s="349">
        <f>H50*((100-Inputs!$K56)/100)</f>
        <v>0</v>
      </c>
      <c r="K50" s="350">
        <f>I50*((100-Inputs!$K56)/100)</f>
        <v>0</v>
      </c>
      <c r="L50" s="56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2"/>
      <c r="B51" s="55"/>
      <c r="C51" s="45">
        <f>Inputs!D57</f>
        <v>0</v>
      </c>
      <c r="D51" s="347">
        <f>Inputs!H57*$F$79</f>
        <v>0</v>
      </c>
      <c r="E51" s="348">
        <f>Inputs!I57*($F$79/2000)</f>
        <v>0</v>
      </c>
      <c r="F51" s="349">
        <f>D51*((100-Inputs!$K57)/100)</f>
        <v>0</v>
      </c>
      <c r="G51" s="350">
        <f>E51*((100-Inputs!$K57)/100)</f>
        <v>0</v>
      </c>
      <c r="H51" s="347">
        <f>Inputs!H57*$J$79</f>
        <v>0</v>
      </c>
      <c r="I51" s="348">
        <f>Inputs!I57*($J$79/2000)</f>
        <v>0</v>
      </c>
      <c r="J51" s="349">
        <f>H51*((100-Inputs!$K57)/100)</f>
        <v>0</v>
      </c>
      <c r="K51" s="350">
        <f>I51*((100-Inputs!$K57)/100)</f>
        <v>0</v>
      </c>
      <c r="L51" s="56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22"/>
      <c r="B52" s="55"/>
      <c r="C52" s="45">
        <f>Inputs!D58</f>
        <v>0</v>
      </c>
      <c r="D52" s="347">
        <f>Inputs!H58*$F$79</f>
        <v>0</v>
      </c>
      <c r="E52" s="348">
        <f>Inputs!I58*($F$79/2000)</f>
        <v>0</v>
      </c>
      <c r="F52" s="349">
        <f>D52*((100-Inputs!$K58)/100)</f>
        <v>0</v>
      </c>
      <c r="G52" s="350">
        <f>E52*((100-Inputs!$K58)/100)</f>
        <v>0</v>
      </c>
      <c r="H52" s="347">
        <f>Inputs!H58*$J$79</f>
        <v>0</v>
      </c>
      <c r="I52" s="348">
        <f>Inputs!I58*($J$79/2000)</f>
        <v>0</v>
      </c>
      <c r="J52" s="349">
        <f>H52*((100-Inputs!$K58)/100)</f>
        <v>0</v>
      </c>
      <c r="K52" s="350">
        <f>I52*((100-Inputs!$K58)/100)</f>
        <v>0</v>
      </c>
      <c r="L52" s="56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2.75">
      <c r="A53" s="22"/>
      <c r="B53" s="55"/>
      <c r="C53" s="45">
        <f>Inputs!D59</f>
        <v>0</v>
      </c>
      <c r="D53" s="347">
        <f>Inputs!H59*$F$79</f>
        <v>0</v>
      </c>
      <c r="E53" s="348">
        <f>Inputs!I59*($F$79/2000)</f>
        <v>0</v>
      </c>
      <c r="F53" s="349">
        <f>D53*((100-Inputs!$K59)/100)</f>
        <v>0</v>
      </c>
      <c r="G53" s="350">
        <f>E53*((100-Inputs!$K59)/100)</f>
        <v>0</v>
      </c>
      <c r="H53" s="347">
        <f>Inputs!H59*$J$79</f>
        <v>0</v>
      </c>
      <c r="I53" s="348">
        <f>Inputs!I59*($J$79/2000)</f>
        <v>0</v>
      </c>
      <c r="J53" s="349">
        <f>H53*((100-Inputs!$K59)/100)</f>
        <v>0</v>
      </c>
      <c r="K53" s="350">
        <f>I53*((100-Inputs!$K59)/100)</f>
        <v>0</v>
      </c>
      <c r="L53" s="56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22"/>
      <c r="B54" s="55"/>
      <c r="C54" s="45">
        <f>Inputs!D60</f>
        <v>0</v>
      </c>
      <c r="D54" s="347">
        <f>Inputs!H60*$F$79</f>
        <v>0</v>
      </c>
      <c r="E54" s="348">
        <f>Inputs!I60*($F$79/2000)</f>
        <v>0</v>
      </c>
      <c r="F54" s="349">
        <f>D54*((100-Inputs!$K60)/100)</f>
        <v>0</v>
      </c>
      <c r="G54" s="350">
        <f>E54*((100-Inputs!$K60)/100)</f>
        <v>0</v>
      </c>
      <c r="H54" s="347">
        <f>Inputs!H60*$J$79</f>
        <v>0</v>
      </c>
      <c r="I54" s="348">
        <f>Inputs!I60*($J$79/2000)</f>
        <v>0</v>
      </c>
      <c r="J54" s="349">
        <f>H54*((100-Inputs!$K60)/100)</f>
        <v>0</v>
      </c>
      <c r="K54" s="350">
        <f>I54*((100-Inputs!$K60)/100)</f>
        <v>0</v>
      </c>
      <c r="L54" s="56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22"/>
      <c r="B55" s="55"/>
      <c r="C55" s="45">
        <f>Inputs!D61</f>
        <v>0</v>
      </c>
      <c r="D55" s="347">
        <f>Inputs!H61*$F$79</f>
        <v>0</v>
      </c>
      <c r="E55" s="348">
        <f>Inputs!I61*($F$79/2000)</f>
        <v>0</v>
      </c>
      <c r="F55" s="349">
        <f>D55*((100-Inputs!$K61)/100)</f>
        <v>0</v>
      </c>
      <c r="G55" s="350">
        <f>E55*((100-Inputs!$K61)/100)</f>
        <v>0</v>
      </c>
      <c r="H55" s="347">
        <f>Inputs!H61*$J$79</f>
        <v>0</v>
      </c>
      <c r="I55" s="348">
        <f>Inputs!I61*($J$79/2000)</f>
        <v>0</v>
      </c>
      <c r="J55" s="349">
        <f>H55*((100-Inputs!$K61)/100)</f>
        <v>0</v>
      </c>
      <c r="K55" s="350">
        <f>I55*((100-Inputs!$K61)/100)</f>
        <v>0</v>
      </c>
      <c r="L55" s="56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2.75">
      <c r="A56" s="22"/>
      <c r="B56" s="55"/>
      <c r="C56" s="45">
        <f>Inputs!D62</f>
        <v>0</v>
      </c>
      <c r="D56" s="347">
        <f>Inputs!H62*$F$79</f>
        <v>0</v>
      </c>
      <c r="E56" s="348">
        <f>Inputs!I62*($F$79/2000)</f>
        <v>0</v>
      </c>
      <c r="F56" s="349">
        <f>D56*((100-Inputs!$K62)/100)</f>
        <v>0</v>
      </c>
      <c r="G56" s="350">
        <f>E56*((100-Inputs!$K62)/100)</f>
        <v>0</v>
      </c>
      <c r="H56" s="347">
        <f>Inputs!H62*$J$79</f>
        <v>0</v>
      </c>
      <c r="I56" s="348">
        <f>Inputs!I62*($J$79/2000)</f>
        <v>0</v>
      </c>
      <c r="J56" s="349">
        <f>H56*((100-Inputs!$K62)/100)</f>
        <v>0</v>
      </c>
      <c r="K56" s="350">
        <f>I56*((100-Inputs!$K62)/100)</f>
        <v>0</v>
      </c>
      <c r="L56" s="56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2.75">
      <c r="A57" s="22"/>
      <c r="B57" s="55"/>
      <c r="C57" s="45">
        <f>Inputs!D63</f>
        <v>0</v>
      </c>
      <c r="D57" s="347">
        <f>Inputs!H63*$F$79</f>
        <v>0</v>
      </c>
      <c r="E57" s="348">
        <f>Inputs!I63*($F$79/2000)</f>
        <v>0</v>
      </c>
      <c r="F57" s="349">
        <f>D57*((100-Inputs!$K63)/100)</f>
        <v>0</v>
      </c>
      <c r="G57" s="350">
        <f>E57*((100-Inputs!$K63)/100)</f>
        <v>0</v>
      </c>
      <c r="H57" s="347">
        <f>Inputs!H63*$J$79</f>
        <v>0</v>
      </c>
      <c r="I57" s="348">
        <f>Inputs!I63*($J$79/2000)</f>
        <v>0</v>
      </c>
      <c r="J57" s="349">
        <f>H57*((100-Inputs!$K63)/100)</f>
        <v>0</v>
      </c>
      <c r="K57" s="350">
        <f>I57*((100-Inputs!$K63)/100)</f>
        <v>0</v>
      </c>
      <c r="L57" s="56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22"/>
      <c r="B58" s="55"/>
      <c r="C58" s="45">
        <f>Inputs!D64</f>
        <v>0</v>
      </c>
      <c r="D58" s="347">
        <f>Inputs!H64*$F$79</f>
        <v>0</v>
      </c>
      <c r="E58" s="348">
        <f>Inputs!I64*($F$79/2000)</f>
        <v>0</v>
      </c>
      <c r="F58" s="349">
        <f>D58*((100-Inputs!$K64)/100)</f>
        <v>0</v>
      </c>
      <c r="G58" s="350">
        <f>E58*((100-Inputs!$K64)/100)</f>
        <v>0</v>
      </c>
      <c r="H58" s="347">
        <f>Inputs!H64*$J$79</f>
        <v>0</v>
      </c>
      <c r="I58" s="348">
        <f>Inputs!I64*($J$79/2000)</f>
        <v>0</v>
      </c>
      <c r="J58" s="349">
        <f>H58*((100-Inputs!$K64)/100)</f>
        <v>0</v>
      </c>
      <c r="K58" s="350">
        <f>I58*((100-Inputs!$K64)/100)</f>
        <v>0</v>
      </c>
      <c r="L58" s="56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22"/>
      <c r="B59" s="55"/>
      <c r="C59" s="45">
        <f>Inputs!D65</f>
        <v>0</v>
      </c>
      <c r="D59" s="347">
        <f>Inputs!H65*$F$79</f>
        <v>0</v>
      </c>
      <c r="E59" s="348">
        <f>Inputs!I65*($F$79/2000)</f>
        <v>0</v>
      </c>
      <c r="F59" s="349">
        <f>D59*((100-Inputs!$K65)/100)</f>
        <v>0</v>
      </c>
      <c r="G59" s="350">
        <f>E59*((100-Inputs!$K65)/100)</f>
        <v>0</v>
      </c>
      <c r="H59" s="347">
        <f>Inputs!H65*$J$79</f>
        <v>0</v>
      </c>
      <c r="I59" s="348">
        <f>Inputs!I65*($J$79/2000)</f>
        <v>0</v>
      </c>
      <c r="J59" s="349">
        <f>H59*((100-Inputs!$K65)/100)</f>
        <v>0</v>
      </c>
      <c r="K59" s="350">
        <f>I59*((100-Inputs!$K65)/100)</f>
        <v>0</v>
      </c>
      <c r="L59" s="5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3.5" thickBot="1">
      <c r="A60" s="22"/>
      <c r="B60" s="55"/>
      <c r="C60" s="529"/>
      <c r="D60" s="530"/>
      <c r="E60" s="530"/>
      <c r="F60" s="530"/>
      <c r="G60" s="530"/>
      <c r="H60" s="530"/>
      <c r="I60" s="530"/>
      <c r="J60" s="530"/>
      <c r="K60" s="531"/>
      <c r="L60" s="5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4.25" thickBot="1" thickTop="1">
      <c r="A61" s="22"/>
      <c r="B61" s="55"/>
      <c r="C61" s="351" t="s">
        <v>105</v>
      </c>
      <c r="D61" s="352">
        <f aca="true" t="shared" si="2" ref="D61:K61">SUM(D45:D59)</f>
        <v>0</v>
      </c>
      <c r="E61" s="357">
        <f t="shared" si="2"/>
        <v>0</v>
      </c>
      <c r="F61" s="358">
        <f t="shared" si="2"/>
        <v>0</v>
      </c>
      <c r="G61" s="359">
        <f t="shared" si="2"/>
        <v>0</v>
      </c>
      <c r="H61" s="352">
        <f t="shared" si="2"/>
        <v>0</v>
      </c>
      <c r="I61" s="357">
        <f t="shared" si="2"/>
        <v>0</v>
      </c>
      <c r="J61" s="358">
        <f t="shared" si="2"/>
        <v>0</v>
      </c>
      <c r="K61" s="360">
        <f t="shared" si="2"/>
        <v>0</v>
      </c>
      <c r="L61" s="56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4.25" thickBot="1" thickTop="1">
      <c r="A62" s="22"/>
      <c r="B62" s="55"/>
      <c r="C62" s="361"/>
      <c r="D62" s="361"/>
      <c r="E62" s="361"/>
      <c r="F62" s="361"/>
      <c r="G62" s="361"/>
      <c r="H62" s="361"/>
      <c r="I62" s="361"/>
      <c r="J62" s="361"/>
      <c r="K62" s="361"/>
      <c r="L62" s="56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4.25" thickBot="1" thickTop="1">
      <c r="A63" s="22"/>
      <c r="B63" s="55"/>
      <c r="C63" s="362" t="s">
        <v>173</v>
      </c>
      <c r="D63" s="545" t="s">
        <v>19</v>
      </c>
      <c r="E63" s="546"/>
      <c r="F63" s="546"/>
      <c r="G63" s="546"/>
      <c r="H63" s="547" t="s">
        <v>20</v>
      </c>
      <c r="I63" s="546"/>
      <c r="J63" s="546"/>
      <c r="K63" s="548"/>
      <c r="L63" s="56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3.5" thickTop="1">
      <c r="A64" s="22"/>
      <c r="B64" s="55"/>
      <c r="C64" s="363" t="s">
        <v>174</v>
      </c>
      <c r="D64" s="549" t="s">
        <v>167</v>
      </c>
      <c r="E64" s="550"/>
      <c r="F64" s="551" t="s">
        <v>168</v>
      </c>
      <c r="G64" s="552"/>
      <c r="H64" s="549" t="s">
        <v>167</v>
      </c>
      <c r="I64" s="550"/>
      <c r="J64" s="553" t="s">
        <v>168</v>
      </c>
      <c r="K64" s="554"/>
      <c r="L64" s="56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3.5" thickBot="1">
      <c r="A65" s="22"/>
      <c r="B65" s="55"/>
      <c r="C65" s="363" t="s">
        <v>108</v>
      </c>
      <c r="D65" s="364" t="s">
        <v>80</v>
      </c>
      <c r="E65" s="365" t="s">
        <v>35</v>
      </c>
      <c r="F65" s="366" t="s">
        <v>80</v>
      </c>
      <c r="G65" s="367" t="s">
        <v>35</v>
      </c>
      <c r="H65" s="364" t="s">
        <v>80</v>
      </c>
      <c r="I65" s="365" t="s">
        <v>35</v>
      </c>
      <c r="J65" s="366" t="s">
        <v>80</v>
      </c>
      <c r="K65" s="368" t="s">
        <v>35</v>
      </c>
      <c r="L65" s="56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4.25" thickBot="1" thickTop="1">
      <c r="A66" s="22"/>
      <c r="B66" s="55"/>
      <c r="C66" s="558"/>
      <c r="D66" s="559"/>
      <c r="E66" s="559"/>
      <c r="F66" s="559"/>
      <c r="G66" s="559"/>
      <c r="H66" s="559"/>
      <c r="I66" s="559"/>
      <c r="J66" s="559"/>
      <c r="K66" s="560"/>
      <c r="L66" s="56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4.25" thickBot="1" thickTop="1">
      <c r="A67" s="22"/>
      <c r="B67" s="55"/>
      <c r="C67" s="369" t="s">
        <v>175</v>
      </c>
      <c r="D67" s="352">
        <f aca="true" t="shared" si="3" ref="D67:K67">D61+D38+D18</f>
        <v>0</v>
      </c>
      <c r="E67" s="357">
        <f t="shared" si="3"/>
        <v>0</v>
      </c>
      <c r="F67" s="354">
        <f t="shared" si="3"/>
        <v>0</v>
      </c>
      <c r="G67" s="359">
        <f t="shared" si="3"/>
        <v>0</v>
      </c>
      <c r="H67" s="352">
        <f t="shared" si="3"/>
        <v>0</v>
      </c>
      <c r="I67" s="357">
        <f t="shared" si="3"/>
        <v>0</v>
      </c>
      <c r="J67" s="354">
        <f t="shared" si="3"/>
        <v>0</v>
      </c>
      <c r="K67" s="360">
        <f t="shared" si="3"/>
        <v>0</v>
      </c>
      <c r="L67" s="56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3.5" thickTop="1">
      <c r="A68" s="22"/>
      <c r="B68" s="55"/>
      <c r="C68" s="57"/>
      <c r="D68" s="57"/>
      <c r="E68" s="57"/>
      <c r="F68" s="57"/>
      <c r="G68" s="57"/>
      <c r="H68" s="57"/>
      <c r="I68" s="57"/>
      <c r="J68" s="57"/>
      <c r="K68" s="57"/>
      <c r="L68" s="56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2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2"/>
      <c r="B70" s="61"/>
      <c r="C70" s="36"/>
      <c r="D70" s="36"/>
      <c r="E70" s="36"/>
      <c r="F70" s="36"/>
      <c r="G70" s="36"/>
      <c r="H70" s="36"/>
      <c r="I70" s="36"/>
      <c r="J70" s="36"/>
      <c r="K70" s="36"/>
      <c r="L70" s="6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5">
      <c r="A71" s="22"/>
      <c r="B71" s="61"/>
      <c r="C71" s="31" t="s">
        <v>178</v>
      </c>
      <c r="D71" s="36"/>
      <c r="E71" s="36"/>
      <c r="F71" s="36"/>
      <c r="G71" s="36"/>
      <c r="H71" s="36"/>
      <c r="I71" s="36"/>
      <c r="J71" s="36"/>
      <c r="K71" s="62" t="s">
        <v>36</v>
      </c>
      <c r="L71" s="6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5">
      <c r="A72" s="22"/>
      <c r="B72" s="61"/>
      <c r="C72" s="31"/>
      <c r="D72" s="36"/>
      <c r="E72" s="36"/>
      <c r="F72" s="36"/>
      <c r="G72" s="36"/>
      <c r="H72" s="36"/>
      <c r="I72" s="36"/>
      <c r="J72" s="36"/>
      <c r="K72" s="36"/>
      <c r="L72" s="6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56" ht="12.75">
      <c r="A73" s="22"/>
      <c r="B73" s="22"/>
      <c r="C73" s="63" t="s">
        <v>106</v>
      </c>
      <c r="D73" s="36"/>
      <c r="E73" s="36"/>
      <c r="F73" s="36"/>
      <c r="G73" s="36"/>
      <c r="H73" s="36"/>
      <c r="I73" s="36"/>
      <c r="J73" s="36"/>
      <c r="K73" s="36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ht="12.75">
      <c r="A74" s="22"/>
      <c r="B74" s="22"/>
      <c r="C74" s="451" t="s">
        <v>213</v>
      </c>
      <c r="D74" s="64"/>
      <c r="E74" s="64"/>
      <c r="F74" s="64"/>
      <c r="G74" s="64"/>
      <c r="H74" s="64"/>
      <c r="I74" s="64"/>
      <c r="J74" s="64"/>
      <c r="K74" s="64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ht="13.5" thickBot="1">
      <c r="A75" s="22"/>
      <c r="B75" s="22"/>
      <c r="C75" s="64" t="s">
        <v>176</v>
      </c>
      <c r="D75" s="64"/>
      <c r="E75" s="64"/>
      <c r="F75" s="64"/>
      <c r="G75" s="64"/>
      <c r="H75" s="35"/>
      <c r="I75" s="35"/>
      <c r="J75" s="35"/>
      <c r="K75" s="64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ht="14.25" thickBot="1" thickTop="1">
      <c r="A76" s="22"/>
      <c r="B76" s="22"/>
      <c r="C76" s="35"/>
      <c r="D76" s="65" t="s">
        <v>19</v>
      </c>
      <c r="E76" s="35"/>
      <c r="F76" s="66" t="s">
        <v>146</v>
      </c>
      <c r="G76" s="35"/>
      <c r="H76" s="65" t="s">
        <v>20</v>
      </c>
      <c r="I76" s="35"/>
      <c r="J76" s="66" t="s">
        <v>146</v>
      </c>
      <c r="K76" s="64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ht="13.5" thickTop="1">
      <c r="A77" s="22"/>
      <c r="B77" s="22"/>
      <c r="C77" s="35"/>
      <c r="D77" s="522" t="s">
        <v>107</v>
      </c>
      <c r="E77" s="523"/>
      <c r="F77" s="67">
        <v>0.02</v>
      </c>
      <c r="G77" s="35"/>
      <c r="H77" s="522" t="s">
        <v>107</v>
      </c>
      <c r="I77" s="523"/>
      <c r="J77" s="67">
        <v>0.0094</v>
      </c>
      <c r="K77" s="64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ht="12.75">
      <c r="A78" s="22"/>
      <c r="B78" s="22"/>
      <c r="C78" s="35"/>
      <c r="D78" s="561" t="s">
        <v>177</v>
      </c>
      <c r="E78" s="562"/>
      <c r="F78" s="68">
        <v>0.06</v>
      </c>
      <c r="G78" s="35"/>
      <c r="H78" s="561" t="s">
        <v>177</v>
      </c>
      <c r="I78" s="562"/>
      <c r="J78" s="68">
        <v>0.0282</v>
      </c>
      <c r="K78" s="64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ht="13.5" thickBot="1">
      <c r="A79" s="22"/>
      <c r="B79" s="22"/>
      <c r="C79" s="35"/>
      <c r="D79" s="555" t="s">
        <v>108</v>
      </c>
      <c r="E79" s="556"/>
      <c r="F79" s="69">
        <v>0.1</v>
      </c>
      <c r="G79" s="35"/>
      <c r="H79" s="555" t="s">
        <v>108</v>
      </c>
      <c r="I79" s="557"/>
      <c r="J79" s="69">
        <v>0.047</v>
      </c>
      <c r="K79" s="64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ht="13.5" thickTop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</sheetData>
  <sheetProtection password="E0A5" sheet="1" objects="1" scenarios="1"/>
  <mergeCells count="37">
    <mergeCell ref="D79:E79"/>
    <mergeCell ref="H79:I79"/>
    <mergeCell ref="C66:K66"/>
    <mergeCell ref="D77:E77"/>
    <mergeCell ref="H77:I77"/>
    <mergeCell ref="D78:E78"/>
    <mergeCell ref="H78:I78"/>
    <mergeCell ref="C44:K44"/>
    <mergeCell ref="C60:K60"/>
    <mergeCell ref="D63:G63"/>
    <mergeCell ref="H63:K63"/>
    <mergeCell ref="D64:E64"/>
    <mergeCell ref="F64:G64"/>
    <mergeCell ref="H64:I64"/>
    <mergeCell ref="J64:K64"/>
    <mergeCell ref="C24:K24"/>
    <mergeCell ref="C37:K37"/>
    <mergeCell ref="D41:G41"/>
    <mergeCell ref="H41:K41"/>
    <mergeCell ref="D42:E42"/>
    <mergeCell ref="F42:G42"/>
    <mergeCell ref="H42:I42"/>
    <mergeCell ref="J42:K42"/>
    <mergeCell ref="C11:K11"/>
    <mergeCell ref="C17:K17"/>
    <mergeCell ref="D21:G21"/>
    <mergeCell ref="H21:K21"/>
    <mergeCell ref="D22:E22"/>
    <mergeCell ref="F22:G22"/>
    <mergeCell ref="H22:I22"/>
    <mergeCell ref="J22:K22"/>
    <mergeCell ref="D8:G8"/>
    <mergeCell ref="H8:K8"/>
    <mergeCell ref="D9:E9"/>
    <mergeCell ref="F9:G9"/>
    <mergeCell ref="H9:I9"/>
    <mergeCell ref="J9:K9"/>
  </mergeCells>
  <printOptions horizontalCentered="1"/>
  <pageMargins left="0.5" right="0.5" top="0.5" bottom="0.5" header="0.5" footer="0.5"/>
  <pageSetup horizontalDpi="600" verticalDpi="600" orientation="portrait" scale="80" r:id="rId1"/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W199"/>
  <sheetViews>
    <sheetView showGridLines="0" zoomScale="75" zoomScaleNormal="75" zoomScalePageLayoutView="0" workbookViewId="0" topLeftCell="A58">
      <selection activeCell="I11" sqref="I11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5" width="9.7109375" style="23" customWidth="1"/>
    <col min="6" max="6" width="12.57421875" style="23" bestFit="1" customWidth="1"/>
    <col min="7" max="11" width="9.7109375" style="23" customWidth="1"/>
    <col min="12" max="12" width="1.7109375" style="23" customWidth="1"/>
    <col min="13" max="13" width="9.7109375" style="23" customWidth="1"/>
    <col min="14" max="14" width="6.7109375" style="23" customWidth="1"/>
    <col min="15" max="16384" width="9.7109375" style="23" customWidth="1"/>
  </cols>
  <sheetData>
    <row r="1" spans="1:2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5">
      <c r="A5" s="22"/>
      <c r="B5" s="30"/>
      <c r="C5" s="31" t="s">
        <v>109</v>
      </c>
      <c r="D5" s="22"/>
      <c r="E5" s="22"/>
      <c r="F5" s="22"/>
      <c r="G5" s="22"/>
      <c r="H5" s="22"/>
      <c r="I5" s="22"/>
      <c r="J5" s="22"/>
      <c r="K5" s="22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3.5" thickBot="1">
      <c r="A6" s="22"/>
      <c r="B6" s="30"/>
      <c r="C6" s="22"/>
      <c r="D6" s="22"/>
      <c r="E6" s="22"/>
      <c r="F6" s="22"/>
      <c r="G6" s="22"/>
      <c r="H6" s="22"/>
      <c r="I6" s="22"/>
      <c r="J6" s="22"/>
      <c r="K6" s="22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 customHeight="1" thickBot="1" thickTop="1">
      <c r="A7" s="22"/>
      <c r="B7" s="30"/>
      <c r="C7" s="70" t="s">
        <v>25</v>
      </c>
      <c r="D7" s="71"/>
      <c r="E7" s="72" t="s">
        <v>101</v>
      </c>
      <c r="F7" s="72"/>
      <c r="G7" s="72"/>
      <c r="H7" s="71"/>
      <c r="I7" s="72" t="s">
        <v>102</v>
      </c>
      <c r="J7" s="72"/>
      <c r="K7" s="73"/>
      <c r="L7" s="3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2.75" customHeight="1" thickTop="1">
      <c r="A8" s="22"/>
      <c r="B8" s="30"/>
      <c r="C8" s="74" t="s">
        <v>29</v>
      </c>
      <c r="D8" s="75" t="s">
        <v>110</v>
      </c>
      <c r="E8" s="76"/>
      <c r="F8" s="77" t="s">
        <v>111</v>
      </c>
      <c r="G8" s="77"/>
      <c r="H8" s="75" t="s">
        <v>112</v>
      </c>
      <c r="I8" s="76"/>
      <c r="J8" s="77" t="s">
        <v>111</v>
      </c>
      <c r="K8" s="78"/>
      <c r="L8" s="3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2.75" customHeight="1">
      <c r="A9" s="22"/>
      <c r="B9" s="30"/>
      <c r="C9" s="74" t="s">
        <v>32</v>
      </c>
      <c r="D9" s="79" t="s">
        <v>80</v>
      </c>
      <c r="E9" s="80" t="s">
        <v>35</v>
      </c>
      <c r="F9" s="81" t="s">
        <v>80</v>
      </c>
      <c r="G9" s="82" t="s">
        <v>35</v>
      </c>
      <c r="H9" s="79" t="s">
        <v>80</v>
      </c>
      <c r="I9" s="80" t="s">
        <v>35</v>
      </c>
      <c r="J9" s="81" t="s">
        <v>80</v>
      </c>
      <c r="K9" s="83" t="s">
        <v>35</v>
      </c>
      <c r="L9" s="3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9.75" customHeight="1" thickBot="1" thickTop="1">
      <c r="A10" s="22"/>
      <c r="B10" s="30"/>
      <c r="C10" s="84"/>
      <c r="D10" s="85"/>
      <c r="E10" s="85"/>
      <c r="F10" s="85"/>
      <c r="G10" s="85"/>
      <c r="H10" s="85"/>
      <c r="I10" s="85"/>
      <c r="J10" s="85"/>
      <c r="K10" s="86"/>
      <c r="L10" s="3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2.75">
      <c r="A11" s="22"/>
      <c r="B11" s="30"/>
      <c r="C11" s="87">
        <f>Inputs!C78</f>
        <v>0</v>
      </c>
      <c r="D11" s="370">
        <f>$I$88*(0.0032)*((((Inputs!$I$72)/5)^1.3)/(((Inputs!G78+0.000000001)/2)^1.4))*(Inputs!$H78)</f>
        <v>0</v>
      </c>
      <c r="E11" s="371">
        <f>$I$88*(0.0032)*((((Inputs!$I$72)/5)^1.3)/(((Inputs!G78+0.000000001)/2)^1.4))*(Inputs!$I78)*(1/2000)</f>
        <v>0</v>
      </c>
      <c r="F11" s="370">
        <f>D11*((100-Inputs!$K78)/100)</f>
        <v>0</v>
      </c>
      <c r="G11" s="372">
        <f>E11*((100-Inputs!$K78)/100)</f>
        <v>0</v>
      </c>
      <c r="H11" s="373">
        <f>$J$88*(0.0032)*((((Inputs!$I$72)/5)^1.3)/(((Inputs!G78+0.000000001)/2)^1.4))*(Inputs!$H78)</f>
        <v>0</v>
      </c>
      <c r="I11" s="371">
        <f>$J$88*(0.0032)*((((Inputs!$I$72)/5)^1.3)/(((Inputs!G78+0.000000001)/2)^1.4))*(Inputs!$I78)*(1/2000)</f>
        <v>0</v>
      </c>
      <c r="J11" s="370">
        <f>H11*((100-Inputs!$K78)/100)</f>
        <v>0</v>
      </c>
      <c r="K11" s="374">
        <f>I11*((100-Inputs!$K78)/100)</f>
        <v>0</v>
      </c>
      <c r="L11" s="3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2.75">
      <c r="A12" s="22"/>
      <c r="B12" s="30"/>
      <c r="C12" s="88">
        <f>Inputs!C79</f>
        <v>0</v>
      </c>
      <c r="D12" s="370">
        <f>$I$88*(0.0032)*((((Inputs!$I$72)/5)^1.3)/(((Inputs!G79+0.000000001)/2)^1.4))*(Inputs!$H79)</f>
        <v>0</v>
      </c>
      <c r="E12" s="371">
        <f>$I$88*(0.0032)*((((Inputs!$I$72)/5)^1.3)/(((Inputs!G79+0.000000001)/2)^1.4))*(Inputs!$I79)*(1/2000)</f>
        <v>0</v>
      </c>
      <c r="F12" s="370">
        <f>D12*((100-Inputs!$K79)/100)</f>
        <v>0</v>
      </c>
      <c r="G12" s="372">
        <f>E12*((100-Inputs!$K79)/100)</f>
        <v>0</v>
      </c>
      <c r="H12" s="373">
        <f>$J$88*(0.0032)*((((Inputs!$I$72)/5)^1.3)/(((Inputs!G79+0.000000001)/2)^1.4))*(Inputs!$H79)</f>
        <v>0</v>
      </c>
      <c r="I12" s="371">
        <f>$J$88*(0.0032)*((((Inputs!$I$72)/5)^1.3)/(((Inputs!G79+0.000000001)/2)^1.4))*(Inputs!$I79)*(1/2000)</f>
        <v>0</v>
      </c>
      <c r="J12" s="370">
        <f>H12*((100-Inputs!$K79)/100)</f>
        <v>0</v>
      </c>
      <c r="K12" s="374">
        <f>I12*((100-Inputs!$K79)/100)</f>
        <v>0</v>
      </c>
      <c r="L12" s="3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2.75">
      <c r="A13" s="22"/>
      <c r="B13" s="30"/>
      <c r="C13" s="88">
        <f>Inputs!C80</f>
        <v>0</v>
      </c>
      <c r="D13" s="370">
        <f>$I$88*(0.0032)*((((Inputs!$I$72)/5)^1.3)/(((Inputs!G80+0.000000001)/2)^1.4))*(Inputs!$H80)</f>
        <v>0</v>
      </c>
      <c r="E13" s="371">
        <f>$I$88*(0.0032)*((((Inputs!$I$72)/5)^1.3)/(((Inputs!G80+0.000000001)/2)^1.4))*(Inputs!$I80)*(1/2000)</f>
        <v>0</v>
      </c>
      <c r="F13" s="370">
        <f>D13*((100-Inputs!$K80)/100)</f>
        <v>0</v>
      </c>
      <c r="G13" s="372">
        <f>E13*((100-Inputs!$K80)/100)</f>
        <v>0</v>
      </c>
      <c r="H13" s="373">
        <f>$J$88*(0.0032)*((((Inputs!$I$72)/5)^1.3)/(((Inputs!G80+0.000000001)/2)^1.4))*(Inputs!$H80)</f>
        <v>0</v>
      </c>
      <c r="I13" s="371">
        <f>$J$88*(0.0032)*((((Inputs!$I$72)/5)^1.3)/(((Inputs!G80+0.000000001)/2)^1.4))*(Inputs!$I80)*(1/2000)</f>
        <v>0</v>
      </c>
      <c r="J13" s="370">
        <f>H13*((100-Inputs!$K80)/100)</f>
        <v>0</v>
      </c>
      <c r="K13" s="374">
        <f>I13*((100-Inputs!$K80)/100)</f>
        <v>0</v>
      </c>
      <c r="L13" s="33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2.75">
      <c r="A14" s="22"/>
      <c r="B14" s="30"/>
      <c r="C14" s="88">
        <f>Inputs!C81</f>
        <v>0</v>
      </c>
      <c r="D14" s="370">
        <f>$I$88*(0.0032)*((((Inputs!$I$72)/5)^1.3)/(((Inputs!G81+0.000000001)/2)^1.4))*(Inputs!$H81)</f>
        <v>0</v>
      </c>
      <c r="E14" s="371">
        <f>$I$88*(0.0032)*((((Inputs!$I$72)/5)^1.3)/(((Inputs!G81+0.000000001)/2)^1.4))*(Inputs!$I81)*(1/2000)</f>
        <v>0</v>
      </c>
      <c r="F14" s="370">
        <f>D14*((100-Inputs!$K81)/100)</f>
        <v>0</v>
      </c>
      <c r="G14" s="372">
        <f>E14*((100-Inputs!$K81)/100)</f>
        <v>0</v>
      </c>
      <c r="H14" s="373">
        <f>$J$88*(0.0032)*((((Inputs!$I$72)/5)^1.3)/(((Inputs!G81+0.000000001)/2)^1.4))*(Inputs!$H81)</f>
        <v>0</v>
      </c>
      <c r="I14" s="371">
        <f>$J$88*(0.0032)*((((Inputs!$I$72)/5)^1.3)/(((Inputs!G81+0.000000001)/2)^1.4))*(Inputs!$I81)*(1/2000)</f>
        <v>0</v>
      </c>
      <c r="J14" s="370">
        <f>H14*((100-Inputs!$K81)/100)</f>
        <v>0</v>
      </c>
      <c r="K14" s="374">
        <f>I14*((100-Inputs!$K81)/100)</f>
        <v>0</v>
      </c>
      <c r="L14" s="3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.75">
      <c r="A15" s="22"/>
      <c r="B15" s="30"/>
      <c r="C15" s="88">
        <f>Inputs!C82</f>
        <v>0</v>
      </c>
      <c r="D15" s="370">
        <f>$I$88*(0.0032)*((((Inputs!$I$72)/5)^1.3)/(((Inputs!G82+0.000000001)/2)^1.4))*(Inputs!$H82)</f>
        <v>0</v>
      </c>
      <c r="E15" s="371">
        <f>$I$88*(0.0032)*((((Inputs!$I$72)/5)^1.3)/(((Inputs!G82+0.000000001)/2)^1.4))*(Inputs!$I82)*(1/2000)</f>
        <v>0</v>
      </c>
      <c r="F15" s="370">
        <f>D15*((100-Inputs!$K82)/100)</f>
        <v>0</v>
      </c>
      <c r="G15" s="372">
        <f>E15*((100-Inputs!$K82)/100)</f>
        <v>0</v>
      </c>
      <c r="H15" s="373">
        <f>$J$88*(0.0032)*((((Inputs!$I$72)/5)^1.3)/(((Inputs!G82+0.000000001)/2)^1.4))*(Inputs!$H82)</f>
        <v>0</v>
      </c>
      <c r="I15" s="371">
        <f>$J$88*(0.0032)*((((Inputs!$I$72)/5)^1.3)/(((Inputs!G82+0.000000001)/2)^1.4))*(Inputs!$I82)*(1/2000)</f>
        <v>0</v>
      </c>
      <c r="J15" s="370">
        <f>H15*((100-Inputs!$K82)/100)</f>
        <v>0</v>
      </c>
      <c r="K15" s="374">
        <f>I15*((100-Inputs!$K82)/100)</f>
        <v>0</v>
      </c>
      <c r="L15" s="3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2.75">
      <c r="A16" s="22"/>
      <c r="B16" s="30"/>
      <c r="C16" s="88">
        <f>Inputs!C83</f>
        <v>0</v>
      </c>
      <c r="D16" s="370">
        <f>$I$88*(0.0032)*((((Inputs!$I$72)/5)^1.3)/(((Inputs!G83+0.000000001)/2)^1.4))*(Inputs!$H83)</f>
        <v>0</v>
      </c>
      <c r="E16" s="371">
        <f>$I$88*(0.0032)*((((Inputs!$I$72)/5)^1.3)/(((Inputs!G83+0.000000001)/2)^1.4))*(Inputs!$I83)*(1/2000)</f>
        <v>0</v>
      </c>
      <c r="F16" s="370">
        <f>D16*((100-Inputs!$K83)/100)</f>
        <v>0</v>
      </c>
      <c r="G16" s="372">
        <f>E16*((100-Inputs!$K83)/100)</f>
        <v>0</v>
      </c>
      <c r="H16" s="373">
        <f>$J$88*(0.0032)*((((Inputs!$I$72)/5)^1.3)/(((Inputs!G83+0.000000001)/2)^1.4))*(Inputs!$H83)</f>
        <v>0</v>
      </c>
      <c r="I16" s="371">
        <f>$J$88*(0.0032)*((((Inputs!$I$72)/5)^1.3)/(((Inputs!G83+0.000000001)/2)^1.4))*(Inputs!$I83)*(1/2000)</f>
        <v>0</v>
      </c>
      <c r="J16" s="370">
        <f>H16*((100-Inputs!$K83)/100)</f>
        <v>0</v>
      </c>
      <c r="K16" s="374">
        <f>I16*((100-Inputs!$K83)/100)</f>
        <v>0</v>
      </c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2.75">
      <c r="A17" s="22"/>
      <c r="B17" s="30"/>
      <c r="C17" s="88">
        <f>Inputs!C84</f>
        <v>0</v>
      </c>
      <c r="D17" s="370">
        <f>$I$88*(0.0032)*((((Inputs!$I$72)/5)^1.3)/(((Inputs!G84+0.000000001)/2)^1.4))*(Inputs!$H84)</f>
        <v>0</v>
      </c>
      <c r="E17" s="371">
        <f>$I$88*(0.0032)*((((Inputs!$I$72)/5)^1.3)/(((Inputs!G84+0.000000001)/2)^1.4))*(Inputs!$I84)*(1/2000)</f>
        <v>0</v>
      </c>
      <c r="F17" s="370">
        <f>D17*((100-Inputs!$K84)/100)</f>
        <v>0</v>
      </c>
      <c r="G17" s="372">
        <f>E17*((100-Inputs!$K84)/100)</f>
        <v>0</v>
      </c>
      <c r="H17" s="373">
        <f>$J$88*(0.0032)*((((Inputs!$I$72)/5)^1.3)/(((Inputs!G84+0.000000001)/2)^1.4))*(Inputs!$H84)</f>
        <v>0</v>
      </c>
      <c r="I17" s="371">
        <f>$J$88*(0.0032)*((((Inputs!$I$72)/5)^1.3)/(((Inputs!G84+0.000000001)/2)^1.4))*(Inputs!$I84)*(1/2000)</f>
        <v>0</v>
      </c>
      <c r="J17" s="370">
        <f>H17*((100-Inputs!$K84)/100)</f>
        <v>0</v>
      </c>
      <c r="K17" s="374">
        <f>I17*((100-Inputs!$K84)/100)</f>
        <v>0</v>
      </c>
      <c r="L17" s="3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2.75">
      <c r="A18" s="22"/>
      <c r="B18" s="30"/>
      <c r="C18" s="88">
        <f>Inputs!C85</f>
        <v>0</v>
      </c>
      <c r="D18" s="370">
        <f>$I$88*(0.0032)*((((Inputs!$I$72)/5)^1.3)/(((Inputs!G85+0.000000001)/2)^1.4))*(Inputs!$H85)</f>
        <v>0</v>
      </c>
      <c r="E18" s="371">
        <f>$I$88*(0.0032)*((((Inputs!$I$72)/5)^1.3)/(((Inputs!G85+0.000000001)/2)^1.4))*(Inputs!$I85)*(1/2000)</f>
        <v>0</v>
      </c>
      <c r="F18" s="370">
        <f>D18*((100-Inputs!$K85)/100)</f>
        <v>0</v>
      </c>
      <c r="G18" s="372">
        <f>E18*((100-Inputs!$K85)/100)</f>
        <v>0</v>
      </c>
      <c r="H18" s="373">
        <f>$J$88*(0.0032)*((((Inputs!$I$72)/5)^1.3)/(((Inputs!G85+0.000000001)/2)^1.4))*(Inputs!$H85)</f>
        <v>0</v>
      </c>
      <c r="I18" s="371">
        <f>$J$88*(0.0032)*((((Inputs!$I$72)/5)^1.3)/(((Inputs!G85+0.000000001)/2)^1.4))*(Inputs!$I85)*(1/2000)</f>
        <v>0</v>
      </c>
      <c r="J18" s="370">
        <f>H18*((100-Inputs!$K85)/100)</f>
        <v>0</v>
      </c>
      <c r="K18" s="374">
        <f>I18*((100-Inputs!$K85)/100)</f>
        <v>0</v>
      </c>
      <c r="L18" s="3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2.75">
      <c r="A19" s="22"/>
      <c r="B19" s="30"/>
      <c r="C19" s="88">
        <f>Inputs!C86</f>
        <v>0</v>
      </c>
      <c r="D19" s="370">
        <f>$I$88*(0.0032)*((((Inputs!$I$72)/5)^1.3)/(((Inputs!G86+0.000000001)/2)^1.4))*(Inputs!$H86)</f>
        <v>0</v>
      </c>
      <c r="E19" s="371">
        <f>$I$88*(0.0032)*((((Inputs!$I$72)/5)^1.3)/(((Inputs!G86+0.000000001)/2)^1.4))*(Inputs!$I86)*(1/2000)</f>
        <v>0</v>
      </c>
      <c r="F19" s="370">
        <f>D19*((100-Inputs!$K86)/100)</f>
        <v>0</v>
      </c>
      <c r="G19" s="372">
        <f>E19*((100-Inputs!$K86)/100)</f>
        <v>0</v>
      </c>
      <c r="H19" s="373">
        <f>$J$88*(0.0032)*((((Inputs!$I$72)/5)^1.3)/(((Inputs!G86+0.000000001)/2)^1.4))*(Inputs!$H86)</f>
        <v>0</v>
      </c>
      <c r="I19" s="371">
        <f>$J$88*(0.0032)*((((Inputs!$I$72)/5)^1.3)/(((Inputs!G86+0.000000001)/2)^1.4))*(Inputs!$I86)*(1/2000)</f>
        <v>0</v>
      </c>
      <c r="J19" s="370">
        <f>H19*((100-Inputs!$K86)/100)</f>
        <v>0</v>
      </c>
      <c r="K19" s="374">
        <f>I19*((100-Inputs!$K86)/100)</f>
        <v>0</v>
      </c>
      <c r="L19" s="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2.75">
      <c r="A20" s="22"/>
      <c r="B20" s="30"/>
      <c r="C20" s="88">
        <f>Inputs!C87</f>
        <v>0</v>
      </c>
      <c r="D20" s="370">
        <f>$I$88*(0.0032)*((((Inputs!$I$72)/5)^1.3)/(((Inputs!G87+0.000000001)/2)^1.4))*(Inputs!$H87)</f>
        <v>0</v>
      </c>
      <c r="E20" s="371">
        <f>$I$88*(0.0032)*((((Inputs!$I$72)/5)^1.3)/(((Inputs!G87+0.000000001)/2)^1.4))*(Inputs!$I87)*(1/2000)</f>
        <v>0</v>
      </c>
      <c r="F20" s="370">
        <f>D20*((100-Inputs!$K87)/100)</f>
        <v>0</v>
      </c>
      <c r="G20" s="372">
        <f>E20*((100-Inputs!$K87)/100)</f>
        <v>0</v>
      </c>
      <c r="H20" s="373">
        <f>$J$88*(0.0032)*((((Inputs!$I$72)/5)^1.3)/(((Inputs!G87+0.000000001)/2)^1.4))*(Inputs!$H87)</f>
        <v>0</v>
      </c>
      <c r="I20" s="371">
        <f>$J$88*(0.0032)*((((Inputs!$I$72)/5)^1.3)/(((Inputs!G87+0.000000001)/2)^1.4))*(Inputs!$I87)*(1/2000)</f>
        <v>0</v>
      </c>
      <c r="J20" s="370">
        <f>H20*((100-Inputs!$K87)/100)</f>
        <v>0</v>
      </c>
      <c r="K20" s="374">
        <f>I20*((100-Inputs!$K87)/100)</f>
        <v>0</v>
      </c>
      <c r="L20" s="3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2.75">
      <c r="A21" s="22"/>
      <c r="B21" s="30"/>
      <c r="C21" s="88">
        <f>Inputs!C88</f>
        <v>0</v>
      </c>
      <c r="D21" s="370">
        <f>$I$88*(0.0032)*((((Inputs!$I$72)/5)^1.3)/(((Inputs!G88+0.000000001)/2)^1.4))*(Inputs!$H88)</f>
        <v>0</v>
      </c>
      <c r="E21" s="371">
        <f>$I$88*(0.0032)*((((Inputs!$I$72)/5)^1.3)/(((Inputs!G88+0.000000001)/2)^1.4))*(Inputs!$I88)*(1/2000)</f>
        <v>0</v>
      </c>
      <c r="F21" s="370">
        <f>D21*((100-Inputs!$K88)/100)</f>
        <v>0</v>
      </c>
      <c r="G21" s="372">
        <f>E21*((100-Inputs!$K88)/100)</f>
        <v>0</v>
      </c>
      <c r="H21" s="373">
        <f>$J$88*(0.0032)*((((Inputs!$I$72)/5)^1.3)/(((Inputs!G88+0.000000001)/2)^1.4))*(Inputs!$H88)</f>
        <v>0</v>
      </c>
      <c r="I21" s="371">
        <f>$J$88*(0.0032)*((((Inputs!$I$72)/5)^1.3)/(((Inputs!G88+0.000000001)/2)^1.4))*(Inputs!$I88)*(1/2000)</f>
        <v>0</v>
      </c>
      <c r="J21" s="370">
        <f>H21*((100-Inputs!$K88)/100)</f>
        <v>0</v>
      </c>
      <c r="K21" s="374">
        <f>I21*((100-Inputs!$K88)/100)</f>
        <v>0</v>
      </c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2.75">
      <c r="A22" s="22"/>
      <c r="B22" s="30"/>
      <c r="C22" s="88">
        <f>Inputs!C89</f>
        <v>0</v>
      </c>
      <c r="D22" s="370">
        <f>$I$88*(0.0032)*((((Inputs!$I$72)/5)^1.3)/(((Inputs!G89+0.000000001)/2)^1.4))*(Inputs!$H89)</f>
        <v>0</v>
      </c>
      <c r="E22" s="371">
        <f>$I$88*(0.0032)*((((Inputs!$I$72)/5)^1.3)/(((Inputs!G89+0.000000001)/2)^1.4))*(Inputs!$I89)*(1/2000)</f>
        <v>0</v>
      </c>
      <c r="F22" s="370">
        <f>D22*((100-Inputs!$K89)/100)</f>
        <v>0</v>
      </c>
      <c r="G22" s="372">
        <f>E22*((100-Inputs!$K89)/100)</f>
        <v>0</v>
      </c>
      <c r="H22" s="373">
        <f>$J$88*(0.0032)*((((Inputs!$I$72)/5)^1.3)/(((Inputs!G89+0.000000001)/2)^1.4))*(Inputs!$H89)</f>
        <v>0</v>
      </c>
      <c r="I22" s="371">
        <f>$J$88*(0.0032)*((((Inputs!$I$72)/5)^1.3)/(((Inputs!G89+0.000000001)/2)^1.4))*(Inputs!$I89)*(1/2000)</f>
        <v>0</v>
      </c>
      <c r="J22" s="370">
        <f>H22*((100-Inputs!$K89)/100)</f>
        <v>0</v>
      </c>
      <c r="K22" s="374">
        <f>I22*((100-Inputs!$K89)/100)</f>
        <v>0</v>
      </c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2.75">
      <c r="A23" s="22"/>
      <c r="B23" s="30"/>
      <c r="C23" s="88">
        <f>Inputs!C90</f>
        <v>0</v>
      </c>
      <c r="D23" s="370">
        <f>$I$88*(0.0032)*((((Inputs!$I$72)/5)^1.3)/(((Inputs!G90+0.000000001)/2)^1.4))*(Inputs!$H90)</f>
        <v>0</v>
      </c>
      <c r="E23" s="371">
        <f>$I$88*(0.0032)*((((Inputs!$I$72)/5)^1.3)/(((Inputs!G90+0.000000001)/2)^1.4))*(Inputs!$I90)*(1/2000)</f>
        <v>0</v>
      </c>
      <c r="F23" s="370">
        <f>D23*((100-Inputs!$K90)/100)</f>
        <v>0</v>
      </c>
      <c r="G23" s="372">
        <f>E23*((100-Inputs!$K90)/100)</f>
        <v>0</v>
      </c>
      <c r="H23" s="373">
        <f>$J$88*(0.0032)*((((Inputs!$I$72)/5)^1.3)/(((Inputs!G90+0.000000001)/2)^1.4))*(Inputs!$H90)</f>
        <v>0</v>
      </c>
      <c r="I23" s="371">
        <f>$J$88*(0.0032)*((((Inputs!$I$72)/5)^1.3)/(((Inputs!G90+0.000000001)/2)^1.4))*(Inputs!$I90)*(1/2000)</f>
        <v>0</v>
      </c>
      <c r="J23" s="370">
        <f>H23*((100-Inputs!$K90)/100)</f>
        <v>0</v>
      </c>
      <c r="K23" s="374">
        <f>I23*((100-Inputs!$K90)/100)</f>
        <v>0</v>
      </c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2.75">
      <c r="A24" s="22"/>
      <c r="B24" s="30"/>
      <c r="C24" s="88">
        <f>Inputs!C91</f>
        <v>0</v>
      </c>
      <c r="D24" s="370">
        <f>$I$88*(0.0032)*((((Inputs!$I$72)/5)^1.3)/(((Inputs!G91+0.000000001)/2)^1.4))*(Inputs!$H91)</f>
        <v>0</v>
      </c>
      <c r="E24" s="371">
        <f>$I$88*(0.0032)*((((Inputs!$I$72)/5)^1.3)/(((Inputs!G91+0.000000001)/2)^1.4))*(Inputs!$I91)*(1/2000)</f>
        <v>0</v>
      </c>
      <c r="F24" s="370">
        <f>D24*((100-Inputs!$K91)/100)</f>
        <v>0</v>
      </c>
      <c r="G24" s="372">
        <f>E24*((100-Inputs!$K91)/100)</f>
        <v>0</v>
      </c>
      <c r="H24" s="373">
        <f>$J$88*(0.0032)*((((Inputs!$I$72)/5)^1.3)/(((Inputs!G91+0.000000001)/2)^1.4))*(Inputs!$H91)</f>
        <v>0</v>
      </c>
      <c r="I24" s="371">
        <f>$J$88*(0.0032)*((((Inputs!$I$72)/5)^1.3)/(((Inputs!G91+0.000000001)/2)^1.4))*(Inputs!$I91)*(1/2000)</f>
        <v>0</v>
      </c>
      <c r="J24" s="370">
        <f>H24*((100-Inputs!$K91)/100)</f>
        <v>0</v>
      </c>
      <c r="K24" s="374">
        <f>I24*((100-Inputs!$K91)/100)</f>
        <v>0</v>
      </c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2.75">
      <c r="A25" s="22"/>
      <c r="B25" s="30"/>
      <c r="C25" s="88">
        <f>Inputs!C92</f>
        <v>0</v>
      </c>
      <c r="D25" s="370">
        <f>$I$88*(0.0032)*((((Inputs!$I$72)/5)^1.3)/(((Inputs!G92+0.000000001)/2)^1.4))*(Inputs!$H92)</f>
        <v>0</v>
      </c>
      <c r="E25" s="371">
        <f>$I$88*(0.0032)*((((Inputs!$I$72)/5)^1.3)/(((Inputs!G92+0.000000001)/2)^1.4))*(Inputs!$I92)*(1/2000)</f>
        <v>0</v>
      </c>
      <c r="F25" s="370">
        <f>D25*((100-Inputs!$K92)/100)</f>
        <v>0</v>
      </c>
      <c r="G25" s="372">
        <f>E25*((100-Inputs!$K92)/100)</f>
        <v>0</v>
      </c>
      <c r="H25" s="373">
        <f>$J$88*(0.0032)*((((Inputs!$I$72)/5)^1.3)/(((Inputs!G92+0.000000001)/2)^1.4))*(Inputs!$H92)</f>
        <v>0</v>
      </c>
      <c r="I25" s="371">
        <f>$J$88*(0.0032)*((((Inputs!$I$72)/5)^1.3)/(((Inputs!G92+0.000000001)/2)^1.4))*(Inputs!$I92)*(1/2000)</f>
        <v>0</v>
      </c>
      <c r="J25" s="370">
        <f>H25*((100-Inputs!$K92)/100)</f>
        <v>0</v>
      </c>
      <c r="K25" s="374">
        <f>I25*((100-Inputs!$K92)/100)</f>
        <v>0</v>
      </c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2.75">
      <c r="A26" s="22"/>
      <c r="B26" s="30"/>
      <c r="C26" s="88">
        <f>Inputs!C93</f>
        <v>0</v>
      </c>
      <c r="D26" s="370">
        <f>$I$88*(0.0032)*((((Inputs!$I$72)/5)^1.3)/(((Inputs!G93+0.000000001)/2)^1.4))*(Inputs!$H93)</f>
        <v>0</v>
      </c>
      <c r="E26" s="371">
        <f>$I$88*(0.0032)*((((Inputs!$I$72)/5)^1.3)/(((Inputs!G93+0.000000001)/2)^1.4))*(Inputs!$I93)*(1/2000)</f>
        <v>0</v>
      </c>
      <c r="F26" s="370">
        <f>D26*((100-Inputs!$K93)/100)</f>
        <v>0</v>
      </c>
      <c r="G26" s="372">
        <f>E26*((100-Inputs!$K93)/100)</f>
        <v>0</v>
      </c>
      <c r="H26" s="373">
        <f>$J$88*(0.0032)*((((Inputs!$I$72)/5)^1.3)/(((Inputs!G93+0.000000001)/2)^1.4))*(Inputs!$H93)</f>
        <v>0</v>
      </c>
      <c r="I26" s="371">
        <f>$J$88*(0.0032)*((((Inputs!$I$72)/5)^1.3)/(((Inputs!G93+0.000000001)/2)^1.4))*(Inputs!$I93)*(1/2000)</f>
        <v>0</v>
      </c>
      <c r="J26" s="370">
        <f>H26*((100-Inputs!$K93)/100)</f>
        <v>0</v>
      </c>
      <c r="K26" s="374">
        <f>I26*((100-Inputs!$K93)/100)</f>
        <v>0</v>
      </c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2.75">
      <c r="A27" s="22"/>
      <c r="B27" s="30"/>
      <c r="C27" s="88">
        <f>Inputs!C94</f>
        <v>0</v>
      </c>
      <c r="D27" s="370">
        <f>$I$88*(0.0032)*((((Inputs!$I$72)/5)^1.3)/(((Inputs!G94+0.000000001)/2)^1.4))*(Inputs!$H94)</f>
        <v>0</v>
      </c>
      <c r="E27" s="371">
        <f>$I$88*(0.0032)*((((Inputs!$I$72)/5)^1.3)/(((Inputs!G94+0.000000001)/2)^1.4))*(Inputs!$I94)*(1/2000)</f>
        <v>0</v>
      </c>
      <c r="F27" s="370">
        <f>D27*((100-Inputs!$K94)/100)</f>
        <v>0</v>
      </c>
      <c r="G27" s="372">
        <f>E27*((100-Inputs!$K94)/100)</f>
        <v>0</v>
      </c>
      <c r="H27" s="373">
        <f>$J$88*(0.0032)*((((Inputs!$I$72)/5)^1.3)/(((Inputs!G94+0.000000001)/2)^1.4))*(Inputs!$H94)</f>
        <v>0</v>
      </c>
      <c r="I27" s="371">
        <f>$J$88*(0.0032)*((((Inputs!$I$72)/5)^1.3)/(((Inputs!G94+0.000000001)/2)^1.4))*(Inputs!$I94)*(1/2000)</f>
        <v>0</v>
      </c>
      <c r="J27" s="370">
        <f>H27*((100-Inputs!$K94)/100)</f>
        <v>0</v>
      </c>
      <c r="K27" s="374">
        <f>I27*((100-Inputs!$K94)/100)</f>
        <v>0</v>
      </c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2.75">
      <c r="A28" s="22"/>
      <c r="B28" s="30"/>
      <c r="C28" s="88">
        <f>Inputs!C95</f>
        <v>0</v>
      </c>
      <c r="D28" s="370">
        <f>$I$88*(0.0032)*((((Inputs!$I$72)/5)^1.3)/(((Inputs!G95+0.000000001)/2)^1.4))*(Inputs!$H95)</f>
        <v>0</v>
      </c>
      <c r="E28" s="371">
        <f>$I$88*(0.0032)*((((Inputs!$I$72)/5)^1.3)/(((Inputs!G95+0.000000001)/2)^1.4))*(Inputs!$I95)*(1/2000)</f>
        <v>0</v>
      </c>
      <c r="F28" s="370">
        <f>D28*((100-Inputs!$K95)/100)</f>
        <v>0</v>
      </c>
      <c r="G28" s="372">
        <f>E28*((100-Inputs!$K95)/100)</f>
        <v>0</v>
      </c>
      <c r="H28" s="373">
        <f>$J$88*(0.0032)*((((Inputs!$I$72)/5)^1.3)/(((Inputs!G95+0.000000001)/2)^1.4))*(Inputs!$H95)</f>
        <v>0</v>
      </c>
      <c r="I28" s="371">
        <f>$J$88*(0.0032)*((((Inputs!$I$72)/5)^1.3)/(((Inputs!G95+0.000000001)/2)^1.4))*(Inputs!$I95)*(1/2000)</f>
        <v>0</v>
      </c>
      <c r="J28" s="370">
        <f>H28*((100-Inputs!$K95)/100)</f>
        <v>0</v>
      </c>
      <c r="K28" s="374">
        <f>I28*((100-Inputs!$K95)/100)</f>
        <v>0</v>
      </c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2.75">
      <c r="A29" s="22"/>
      <c r="B29" s="30"/>
      <c r="C29" s="88">
        <f>Inputs!C96</f>
        <v>0</v>
      </c>
      <c r="D29" s="370">
        <f>$I$88*(0.0032)*((((Inputs!$I$72)/5)^1.3)/(((Inputs!G96+0.000000001)/2)^1.4))*(Inputs!$H96)</f>
        <v>0</v>
      </c>
      <c r="E29" s="371">
        <f>$I$88*(0.0032)*((((Inputs!$I$72)/5)^1.3)/(((Inputs!G96+0.000000001)/2)^1.4))*(Inputs!$I96)*(1/2000)</f>
        <v>0</v>
      </c>
      <c r="F29" s="370">
        <f>D29*((100-Inputs!$K96)/100)</f>
        <v>0</v>
      </c>
      <c r="G29" s="372">
        <f>E29*((100-Inputs!$K96)/100)</f>
        <v>0</v>
      </c>
      <c r="H29" s="373">
        <f>$J$88*(0.0032)*((((Inputs!$I$72)/5)^1.3)/(((Inputs!G96+0.000000001)/2)^1.4))*(Inputs!$H96)</f>
        <v>0</v>
      </c>
      <c r="I29" s="371">
        <f>$J$88*(0.0032)*((((Inputs!$I$72)/5)^1.3)/(((Inputs!G96+0.000000001)/2)^1.4))*(Inputs!$I96)*(1/2000)</f>
        <v>0</v>
      </c>
      <c r="J29" s="370">
        <f>H29*((100-Inputs!$K96)/100)</f>
        <v>0</v>
      </c>
      <c r="K29" s="374">
        <f>I29*((100-Inputs!$K96)/100)</f>
        <v>0</v>
      </c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.75">
      <c r="A30" s="22"/>
      <c r="B30" s="30"/>
      <c r="C30" s="88">
        <f>Inputs!C97</f>
        <v>0</v>
      </c>
      <c r="D30" s="370">
        <f>$I$88*(0.0032)*((((Inputs!$I$72)/5)^1.3)/(((Inputs!G97+0.000000001)/2)^1.4))*(Inputs!$H97)</f>
        <v>0</v>
      </c>
      <c r="E30" s="371">
        <f>$I$88*(0.0032)*((((Inputs!$I$72)/5)^1.3)/(((Inputs!G97+0.000000001)/2)^1.4))*(Inputs!$I97)*(1/2000)</f>
        <v>0</v>
      </c>
      <c r="F30" s="370">
        <f>D30*((100-Inputs!$K97)/100)</f>
        <v>0</v>
      </c>
      <c r="G30" s="372">
        <f>E30*((100-Inputs!$K97)/100)</f>
        <v>0</v>
      </c>
      <c r="H30" s="373">
        <f>$J$88*(0.0032)*((((Inputs!$I$72)/5)^1.3)/(((Inputs!G97+0.000000001)/2)^1.4))*(Inputs!$H97)</f>
        <v>0</v>
      </c>
      <c r="I30" s="371">
        <f>$J$88*(0.0032)*((((Inputs!$I$72)/5)^1.3)/(((Inputs!G97+0.000000001)/2)^1.4))*(Inputs!$I97)*(1/2000)</f>
        <v>0</v>
      </c>
      <c r="J30" s="370">
        <f>H30*((100-Inputs!$K97)/100)</f>
        <v>0</v>
      </c>
      <c r="K30" s="374">
        <f>I30*((100-Inputs!$K97)/100)</f>
        <v>0</v>
      </c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2.75">
      <c r="A31" s="22"/>
      <c r="B31" s="30"/>
      <c r="C31" s="88">
        <f>Inputs!C98</f>
        <v>0</v>
      </c>
      <c r="D31" s="370">
        <f>$I$88*(0.0032)*((((Inputs!$I$72)/5)^1.3)/(((Inputs!G98+0.000000001)/2)^1.4))*(Inputs!$H98)</f>
        <v>0</v>
      </c>
      <c r="E31" s="371">
        <f>$I$88*(0.0032)*((((Inputs!$I$72)/5)^1.3)/(((Inputs!G98+0.000000001)/2)^1.4))*(Inputs!$I98)*(1/2000)</f>
        <v>0</v>
      </c>
      <c r="F31" s="370">
        <f>D31*((100-Inputs!$K98)/100)</f>
        <v>0</v>
      </c>
      <c r="G31" s="372">
        <f>E31*((100-Inputs!$K98)/100)</f>
        <v>0</v>
      </c>
      <c r="H31" s="373">
        <f>$J$88*(0.0032)*((((Inputs!$I$72)/5)^1.3)/(((Inputs!G98+0.000000001)/2)^1.4))*(Inputs!$H98)</f>
        <v>0</v>
      </c>
      <c r="I31" s="371">
        <f>$J$88*(0.0032)*((((Inputs!$I$72)/5)^1.3)/(((Inputs!G98+0.000000001)/2)^1.4))*(Inputs!$I98)*(1/2000)</f>
        <v>0</v>
      </c>
      <c r="J31" s="370">
        <f>H31*((100-Inputs!$K98)/100)</f>
        <v>0</v>
      </c>
      <c r="K31" s="374">
        <f>I31*((100-Inputs!$K98)/100)</f>
        <v>0</v>
      </c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2.75">
      <c r="A32" s="22"/>
      <c r="B32" s="30"/>
      <c r="C32" s="88">
        <f>Inputs!C99</f>
        <v>0</v>
      </c>
      <c r="D32" s="370">
        <f>$I$88*(0.0032)*((((Inputs!$I$72)/5)^1.3)/(((Inputs!G99+0.000000001)/2)^1.4))*(Inputs!$H99)</f>
        <v>0</v>
      </c>
      <c r="E32" s="371">
        <f>$I$88*(0.0032)*((((Inputs!$I$72)/5)^1.3)/(((Inputs!G99+0.000000001)/2)^1.4))*(Inputs!$I99)*(1/2000)</f>
        <v>0</v>
      </c>
      <c r="F32" s="370">
        <f>D32*((100-Inputs!$K99)/100)</f>
        <v>0</v>
      </c>
      <c r="G32" s="372">
        <f>E32*((100-Inputs!$K99)/100)</f>
        <v>0</v>
      </c>
      <c r="H32" s="373">
        <f>$J$88*(0.0032)*((((Inputs!$I$72)/5)^1.3)/(((Inputs!G99+0.000000001)/2)^1.4))*(Inputs!$H99)</f>
        <v>0</v>
      </c>
      <c r="I32" s="371">
        <f>$J$88*(0.0032)*((((Inputs!$I$72)/5)^1.3)/(((Inputs!G99+0.000000001)/2)^1.4))*(Inputs!$I99)*(1/2000)</f>
        <v>0</v>
      </c>
      <c r="J32" s="370">
        <f>H32*((100-Inputs!$K99)/100)</f>
        <v>0</v>
      </c>
      <c r="K32" s="374">
        <f>I32*((100-Inputs!$K99)/100)</f>
        <v>0</v>
      </c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2.75">
      <c r="A33" s="22"/>
      <c r="B33" s="30"/>
      <c r="C33" s="88">
        <f>Inputs!C100</f>
        <v>0</v>
      </c>
      <c r="D33" s="370">
        <f>$I$88*(0.0032)*((((Inputs!$I$72)/5)^1.3)/(((Inputs!G100+0.000000001)/2)^1.4))*(Inputs!$H100)</f>
        <v>0</v>
      </c>
      <c r="E33" s="371">
        <f>$I$88*(0.0032)*((((Inputs!$I$72)/5)^1.3)/(((Inputs!G100+0.000000001)/2)^1.4))*(Inputs!$I100)*(1/2000)</f>
        <v>0</v>
      </c>
      <c r="F33" s="370">
        <f>D33*((100-Inputs!$K100)/100)</f>
        <v>0</v>
      </c>
      <c r="G33" s="372">
        <f>E33*((100-Inputs!$K100)/100)</f>
        <v>0</v>
      </c>
      <c r="H33" s="373">
        <f>$J$88*(0.0032)*((((Inputs!$I$72)/5)^1.3)/(((Inputs!G100+0.000000001)/2)^1.4))*(Inputs!$H100)</f>
        <v>0</v>
      </c>
      <c r="I33" s="371">
        <f>$J$88*(0.0032)*((((Inputs!$I$72)/5)^1.3)/(((Inputs!G100+0.000000001)/2)^1.4))*(Inputs!$I100)*(1/2000)</f>
        <v>0</v>
      </c>
      <c r="J33" s="370">
        <f>H33*((100-Inputs!$K100)/100)</f>
        <v>0</v>
      </c>
      <c r="K33" s="374">
        <f>I33*((100-Inputs!$K100)/100)</f>
        <v>0</v>
      </c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2.75">
      <c r="A34" s="22"/>
      <c r="B34" s="55"/>
      <c r="C34" s="88">
        <f>Inputs!C101</f>
        <v>0</v>
      </c>
      <c r="D34" s="370">
        <f>$I$88*(0.0032)*((((Inputs!$I$72)/5)^1.3)/(((Inputs!G101+0.000000001)/2)^1.4))*(Inputs!$H101)</f>
        <v>0</v>
      </c>
      <c r="E34" s="371">
        <f>$I$88*(0.0032)*((((Inputs!$I$72)/5)^1.3)/(((Inputs!G101+0.000000001)/2)^1.4))*(Inputs!$I101)*(1/2000)</f>
        <v>0</v>
      </c>
      <c r="F34" s="370">
        <f>D34*((100-Inputs!$K101)/100)</f>
        <v>0</v>
      </c>
      <c r="G34" s="372">
        <f>E34*((100-Inputs!$K101)/100)</f>
        <v>0</v>
      </c>
      <c r="H34" s="373">
        <f>$J$88*(0.0032)*((((Inputs!$I$72)/5)^1.3)/(((Inputs!G101+0.000000001)/2)^1.4))*(Inputs!$H101)</f>
        <v>0</v>
      </c>
      <c r="I34" s="371">
        <f>$J$88*(0.0032)*((((Inputs!$I$72)/5)^1.3)/(((Inputs!G101+0.000000001)/2)^1.4))*(Inputs!$I101)*(1/2000)</f>
        <v>0</v>
      </c>
      <c r="J34" s="370">
        <f>H34*((100-Inputs!$K101)/100)</f>
        <v>0</v>
      </c>
      <c r="K34" s="374">
        <f>I34*((100-Inputs!$K101)/100)</f>
        <v>0</v>
      </c>
      <c r="L34" s="5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2.75">
      <c r="A35" s="22"/>
      <c r="B35" s="55"/>
      <c r="C35" s="88">
        <f>Inputs!C102</f>
        <v>0</v>
      </c>
      <c r="D35" s="370">
        <f>$I$88*(0.0032)*((((Inputs!$I$72)/5)^1.3)/(((Inputs!G102+0.000000001)/2)^1.4))*(Inputs!$H102)</f>
        <v>0</v>
      </c>
      <c r="E35" s="371">
        <f>$I$88*(0.0032)*((((Inputs!$I$72)/5)^1.3)/(((Inputs!G102+0.000000001)/2)^1.4))*(Inputs!$I102)*(1/2000)</f>
        <v>0</v>
      </c>
      <c r="F35" s="370">
        <f>D35*((100-Inputs!$K102)/100)</f>
        <v>0</v>
      </c>
      <c r="G35" s="372">
        <f>E35*((100-Inputs!$K102)/100)</f>
        <v>0</v>
      </c>
      <c r="H35" s="373">
        <f>$J$88*(0.0032)*((((Inputs!$I$72)/5)^1.3)/(((Inputs!G102+0.000000001)/2)^1.4))*(Inputs!$H102)</f>
        <v>0</v>
      </c>
      <c r="I35" s="371">
        <f>$J$88*(0.0032)*((((Inputs!$I$72)/5)^1.3)/(((Inputs!G102+0.000000001)/2)^1.4))*(Inputs!$I102)*(1/2000)</f>
        <v>0</v>
      </c>
      <c r="J35" s="370">
        <f>H35*((100-Inputs!$K102)/100)</f>
        <v>0</v>
      </c>
      <c r="K35" s="374">
        <f>I35*((100-Inputs!$K102)/100)</f>
        <v>0</v>
      </c>
      <c r="L35" s="5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2.75">
      <c r="A36" s="22"/>
      <c r="B36" s="55"/>
      <c r="C36" s="88">
        <f>Inputs!C103</f>
        <v>0</v>
      </c>
      <c r="D36" s="370">
        <f>$I$88*(0.0032)*((((Inputs!$I$72)/5)^1.3)/(((Inputs!G103+0.000000001)/2)^1.4))*(Inputs!$H103)</f>
        <v>0</v>
      </c>
      <c r="E36" s="371">
        <f>$I$88*(0.0032)*((((Inputs!$I$72)/5)^1.3)/(((Inputs!G103+0.000000001)/2)^1.4))*(Inputs!$I103)*(1/2000)</f>
        <v>0</v>
      </c>
      <c r="F36" s="370">
        <f>D36*((100-Inputs!$K103)/100)</f>
        <v>0</v>
      </c>
      <c r="G36" s="372">
        <f>E36*((100-Inputs!$K103)/100)</f>
        <v>0</v>
      </c>
      <c r="H36" s="373">
        <f>$J$88*(0.0032)*((((Inputs!$I$72)/5)^1.3)/(((Inputs!G103+0.000000001)/2)^1.4))*(Inputs!$H103)</f>
        <v>0</v>
      </c>
      <c r="I36" s="371">
        <f>$J$88*(0.0032)*((((Inputs!$I$72)/5)^1.3)/(((Inputs!G103+0.000000001)/2)^1.4))*(Inputs!$I103)*(1/2000)</f>
        <v>0</v>
      </c>
      <c r="J36" s="370">
        <f>H36*((100-Inputs!$K103)/100)</f>
        <v>0</v>
      </c>
      <c r="K36" s="374">
        <f>I36*((100-Inputs!$K103)/100)</f>
        <v>0</v>
      </c>
      <c r="L36" s="56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2.75">
      <c r="A37" s="22"/>
      <c r="B37" s="55"/>
      <c r="C37" s="88">
        <f>Inputs!C104</f>
        <v>0</v>
      </c>
      <c r="D37" s="370">
        <f>$I$88*(0.0032)*((((Inputs!$I$72)/5)^1.3)/(((Inputs!G104+0.000000001)/2)^1.4))*(Inputs!$H104)</f>
        <v>0</v>
      </c>
      <c r="E37" s="371">
        <f>$I$88*(0.0032)*((((Inputs!$I$72)/5)^1.3)/(((Inputs!G104+0.000000001)/2)^1.4))*(Inputs!$I104)*(1/2000)</f>
        <v>0</v>
      </c>
      <c r="F37" s="370">
        <f>D37*((100-Inputs!$K104)/100)</f>
        <v>0</v>
      </c>
      <c r="G37" s="372">
        <f>E37*((100-Inputs!$K104)/100)</f>
        <v>0</v>
      </c>
      <c r="H37" s="373">
        <f>$J$88*(0.0032)*((((Inputs!$I$72)/5)^1.3)/(((Inputs!G104+0.000000001)/2)^1.4))*(Inputs!$H104)</f>
        <v>0</v>
      </c>
      <c r="I37" s="371">
        <f>$J$88*(0.0032)*((((Inputs!$I$72)/5)^1.3)/(((Inputs!G104+0.000000001)/2)^1.4))*(Inputs!$I104)*(1/2000)</f>
        <v>0</v>
      </c>
      <c r="J37" s="370">
        <f>H37*((100-Inputs!$K104)/100)</f>
        <v>0</v>
      </c>
      <c r="K37" s="374">
        <f>I37*((100-Inputs!$K104)/100)</f>
        <v>0</v>
      </c>
      <c r="L37" s="56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>
      <c r="A38" s="22"/>
      <c r="B38" s="55"/>
      <c r="C38" s="88">
        <f>Inputs!C105</f>
        <v>0</v>
      </c>
      <c r="D38" s="370">
        <f>$I$88*(0.0032)*((((Inputs!$I$72)/5)^1.3)/(((Inputs!G105+0.000000001)/2)^1.4))*(Inputs!$H105)</f>
        <v>0</v>
      </c>
      <c r="E38" s="371">
        <f>$I$88*(0.0032)*((((Inputs!$I$72)/5)^1.3)/(((Inputs!G105+0.000000001)/2)^1.4))*(Inputs!$I105)*(1/2000)</f>
        <v>0</v>
      </c>
      <c r="F38" s="370">
        <f>D38*((100-Inputs!$K105)/100)</f>
        <v>0</v>
      </c>
      <c r="G38" s="372">
        <f>E38*((100-Inputs!$K105)/100)</f>
        <v>0</v>
      </c>
      <c r="H38" s="373">
        <f>$J$88*(0.0032)*((((Inputs!$I$72)/5)^1.3)/(((Inputs!G105+0.000000001)/2)^1.4))*(Inputs!$H105)</f>
        <v>0</v>
      </c>
      <c r="I38" s="371">
        <f>$J$88*(0.0032)*((((Inputs!$I$72)/5)^1.3)/(((Inputs!G105+0.000000001)/2)^1.4))*(Inputs!$I105)*(1/2000)</f>
        <v>0</v>
      </c>
      <c r="J38" s="370">
        <f>H38*((100-Inputs!$K105)/100)</f>
        <v>0</v>
      </c>
      <c r="K38" s="374">
        <f>I38*((100-Inputs!$K105)/100)</f>
        <v>0</v>
      </c>
      <c r="L38" s="56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2.75">
      <c r="A39" s="22"/>
      <c r="B39" s="55"/>
      <c r="C39" s="88">
        <f>Inputs!C106</f>
        <v>0</v>
      </c>
      <c r="D39" s="370">
        <f>$I$88*(0.0032)*((((Inputs!$I$72)/5)^1.3)/(((Inputs!G106+0.000000001)/2)^1.4))*(Inputs!$H106)</f>
        <v>0</v>
      </c>
      <c r="E39" s="371">
        <f>$I$88*(0.0032)*((((Inputs!$I$72)/5)^1.3)/(((Inputs!G106+0.000000001)/2)^1.4))*(Inputs!$I106)*(1/2000)</f>
        <v>0</v>
      </c>
      <c r="F39" s="370">
        <f>D39*((100-Inputs!$K106)/100)</f>
        <v>0</v>
      </c>
      <c r="G39" s="372">
        <f>E39*((100-Inputs!$K106)/100)</f>
        <v>0</v>
      </c>
      <c r="H39" s="373">
        <f>$J$88*(0.0032)*((((Inputs!$I$72)/5)^1.3)/(((Inputs!G106+0.000000001)/2)^1.4))*(Inputs!$H106)</f>
        <v>0</v>
      </c>
      <c r="I39" s="371">
        <f>$J$88*(0.0032)*((((Inputs!$I$72)/5)^1.3)/(((Inputs!G106+0.000000001)/2)^1.4))*(Inputs!$I106)*(1/2000)</f>
        <v>0</v>
      </c>
      <c r="J39" s="370">
        <f>H39*((100-Inputs!$K106)/100)</f>
        <v>0</v>
      </c>
      <c r="K39" s="374">
        <f>I39*((100-Inputs!$K106)/100)</f>
        <v>0</v>
      </c>
      <c r="L39" s="56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2.75">
      <c r="A40" s="22"/>
      <c r="B40" s="55"/>
      <c r="C40" s="88">
        <f>Inputs!C107</f>
        <v>0</v>
      </c>
      <c r="D40" s="370">
        <f>$I$88*(0.0032)*((((Inputs!$I$72)/5)^1.3)/(((Inputs!G107+0.000000001)/2)^1.4))*(Inputs!$H107)</f>
        <v>0</v>
      </c>
      <c r="E40" s="371">
        <f>$I$88*(0.0032)*((((Inputs!$I$72)/5)^1.3)/(((Inputs!G107+0.000000001)/2)^1.4))*(Inputs!$I107)*(1/2000)</f>
        <v>0</v>
      </c>
      <c r="F40" s="370">
        <f>D40*((100-Inputs!$K107)/100)</f>
        <v>0</v>
      </c>
      <c r="G40" s="372">
        <f>E40*((100-Inputs!$K107)/100)</f>
        <v>0</v>
      </c>
      <c r="H40" s="373">
        <f>$J$88*(0.0032)*((((Inputs!$I$72)/5)^1.3)/(((Inputs!G107+0.000000001)/2)^1.4))*(Inputs!$H107)</f>
        <v>0</v>
      </c>
      <c r="I40" s="371">
        <f>$J$88*(0.0032)*((((Inputs!$I$72)/5)^1.3)/(((Inputs!G107+0.000000001)/2)^1.4))*(Inputs!$I107)*(1/2000)</f>
        <v>0</v>
      </c>
      <c r="J40" s="370">
        <f>H40*((100-Inputs!$K107)/100)</f>
        <v>0</v>
      </c>
      <c r="K40" s="374">
        <f>I40*((100-Inputs!$K107)/100)</f>
        <v>0</v>
      </c>
      <c r="L40" s="56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2.75">
      <c r="A41" s="22"/>
      <c r="B41" s="55"/>
      <c r="C41" s="88">
        <f>Inputs!C108</f>
        <v>0</v>
      </c>
      <c r="D41" s="370">
        <f>$I$88*(0.0032)*((((Inputs!$I$72)/5)^1.3)/(((Inputs!G108+0.000000001)/2)^1.4))*(Inputs!$H108)</f>
        <v>0</v>
      </c>
      <c r="E41" s="371">
        <f>$I$88*(0.0032)*((((Inputs!$I$72)/5)^1.3)/(((Inputs!G108+0.000000001)/2)^1.4))*(Inputs!$I108)*(1/2000)</f>
        <v>0</v>
      </c>
      <c r="F41" s="370">
        <f>D41*((100-Inputs!$K108)/100)</f>
        <v>0</v>
      </c>
      <c r="G41" s="372">
        <f>E41*((100-Inputs!$K108)/100)</f>
        <v>0</v>
      </c>
      <c r="H41" s="373">
        <f>$J$88*(0.0032)*((((Inputs!$I$72)/5)^1.3)/(((Inputs!G108+0.000000001)/2)^1.4))*(Inputs!$H108)</f>
        <v>0</v>
      </c>
      <c r="I41" s="371">
        <f>$J$88*(0.0032)*((((Inputs!$I$72)/5)^1.3)/(((Inputs!G108+0.000000001)/2)^1.4))*(Inputs!$I108)*(1/2000)</f>
        <v>0</v>
      </c>
      <c r="J41" s="370">
        <f>H41*((100-Inputs!$K108)/100)</f>
        <v>0</v>
      </c>
      <c r="K41" s="374">
        <f>I41*((100-Inputs!$K108)/100)</f>
        <v>0</v>
      </c>
      <c r="L41" s="56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ht="12.75">
      <c r="A42" s="22"/>
      <c r="B42" s="55"/>
      <c r="C42" s="88">
        <f>Inputs!C109</f>
        <v>0</v>
      </c>
      <c r="D42" s="370">
        <f>$I$88*(0.0032)*((((Inputs!$I$72)/5)^1.3)/(((Inputs!G109+0.000000001)/2)^1.4))*(Inputs!$H109)</f>
        <v>0</v>
      </c>
      <c r="E42" s="371">
        <f>$I$88*(0.0032)*((((Inputs!$I$72)/5)^1.3)/(((Inputs!G109+0.000000001)/2)^1.4))*(Inputs!$I109)*(1/2000)</f>
        <v>0</v>
      </c>
      <c r="F42" s="370">
        <f>D42*((100-Inputs!$K109)/100)</f>
        <v>0</v>
      </c>
      <c r="G42" s="372">
        <f>E42*((100-Inputs!$K109)/100)</f>
        <v>0</v>
      </c>
      <c r="H42" s="373">
        <f>$J$88*(0.0032)*((((Inputs!$I$72)/5)^1.3)/(((Inputs!G109+0.000000001)/2)^1.4))*(Inputs!$H109)</f>
        <v>0</v>
      </c>
      <c r="I42" s="371">
        <f>$J$88*(0.0032)*((((Inputs!$I$72)/5)^1.3)/(((Inputs!G109+0.000000001)/2)^1.4))*(Inputs!$I109)*(1/2000)</f>
        <v>0</v>
      </c>
      <c r="J42" s="370">
        <f>H42*((100-Inputs!$K109)/100)</f>
        <v>0</v>
      </c>
      <c r="K42" s="374">
        <f>I42*((100-Inputs!$K109)/100)</f>
        <v>0</v>
      </c>
      <c r="L42" s="56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.75">
      <c r="A43" s="22"/>
      <c r="B43" s="55"/>
      <c r="C43" s="88">
        <f>Inputs!C110</f>
        <v>0</v>
      </c>
      <c r="D43" s="370">
        <f>$I$88*(0.0032)*((((Inputs!$I$72)/5)^1.3)/(((Inputs!G110+0.000000001)/2)^1.4))*(Inputs!$H110)</f>
        <v>0</v>
      </c>
      <c r="E43" s="371">
        <f>$I$88*(0.0032)*((((Inputs!$I$72)/5)^1.3)/(((Inputs!G110+0.000000001)/2)^1.4))*(Inputs!$I110)*(1/2000)</f>
        <v>0</v>
      </c>
      <c r="F43" s="370">
        <f>D43*((100-Inputs!$K110)/100)</f>
        <v>0</v>
      </c>
      <c r="G43" s="372">
        <f>E43*((100-Inputs!$K110)/100)</f>
        <v>0</v>
      </c>
      <c r="H43" s="373">
        <f>$J$88*(0.0032)*((((Inputs!$I$72)/5)^1.3)/(((Inputs!G110+0.000000001)/2)^1.4))*(Inputs!$H110)</f>
        <v>0</v>
      </c>
      <c r="I43" s="371">
        <f>$J$88*(0.0032)*((((Inputs!$I$72)/5)^1.3)/(((Inputs!G110+0.000000001)/2)^1.4))*(Inputs!$I110)*(1/2000)</f>
        <v>0</v>
      </c>
      <c r="J43" s="370">
        <f>H43*((100-Inputs!$K110)/100)</f>
        <v>0</v>
      </c>
      <c r="K43" s="374">
        <f>I43*((100-Inputs!$K110)/100)</f>
        <v>0</v>
      </c>
      <c r="L43" s="56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.75">
      <c r="A44" s="22"/>
      <c r="B44" s="55"/>
      <c r="C44" s="88">
        <f>Inputs!C111</f>
        <v>0</v>
      </c>
      <c r="D44" s="370">
        <f>$I$88*(0.0032)*((((Inputs!$I$72)/5)^1.3)/(((Inputs!G111+0.000000001)/2)^1.4))*(Inputs!$H111)</f>
        <v>0</v>
      </c>
      <c r="E44" s="371">
        <f>$I$88*(0.0032)*((((Inputs!$I$72)/5)^1.3)/(((Inputs!G111+0.000000001)/2)^1.4))*(Inputs!$I111)*(1/2000)</f>
        <v>0</v>
      </c>
      <c r="F44" s="370">
        <f>D44*((100-Inputs!$K111)/100)</f>
        <v>0</v>
      </c>
      <c r="G44" s="372">
        <f>E44*((100-Inputs!$K111)/100)</f>
        <v>0</v>
      </c>
      <c r="H44" s="373">
        <f>$J$88*(0.0032)*((((Inputs!$I$72)/5)^1.3)/(((Inputs!G111+0.000000001)/2)^1.4))*(Inputs!$H111)</f>
        <v>0</v>
      </c>
      <c r="I44" s="371">
        <f>$J$88*(0.0032)*((((Inputs!$I$72)/5)^1.3)/(((Inputs!G111+0.000000001)/2)^1.4))*(Inputs!$I111)*(1/2000)</f>
        <v>0</v>
      </c>
      <c r="J44" s="370">
        <f>H44*((100-Inputs!$K111)/100)</f>
        <v>0</v>
      </c>
      <c r="K44" s="374">
        <f>I44*((100-Inputs!$K111)/100)</f>
        <v>0</v>
      </c>
      <c r="L44" s="56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>
      <c r="A45" s="22"/>
      <c r="B45" s="55"/>
      <c r="C45" s="88">
        <f>Inputs!C112</f>
        <v>0</v>
      </c>
      <c r="D45" s="370">
        <f>$I$88*(0.0032)*((((Inputs!$I$72)/5)^1.3)/(((Inputs!G112+0.000000001)/2)^1.4))*(Inputs!$H112)</f>
        <v>0</v>
      </c>
      <c r="E45" s="371">
        <f>$I$88*(0.0032)*((((Inputs!$I$72)/5)^1.3)/(((Inputs!G112+0.000000001)/2)^1.4))*(Inputs!$I112)*(1/2000)</f>
        <v>0</v>
      </c>
      <c r="F45" s="370">
        <f>D45*((100-Inputs!$K112)/100)</f>
        <v>0</v>
      </c>
      <c r="G45" s="372">
        <f>E45*((100-Inputs!$K112)/100)</f>
        <v>0</v>
      </c>
      <c r="H45" s="373">
        <f>$J$88*(0.0032)*((((Inputs!$I$72)/5)^1.3)/(((Inputs!G112+0.000000001)/2)^1.4))*(Inputs!$H112)</f>
        <v>0</v>
      </c>
      <c r="I45" s="371">
        <f>$J$88*(0.0032)*((((Inputs!$I$72)/5)^1.3)/(((Inputs!G112+0.000000001)/2)^1.4))*(Inputs!$I112)*(1/2000)</f>
        <v>0</v>
      </c>
      <c r="J45" s="370">
        <f>H45*((100-Inputs!$K112)/100)</f>
        <v>0</v>
      </c>
      <c r="K45" s="374">
        <f>I45*((100-Inputs!$K112)/100)</f>
        <v>0</v>
      </c>
      <c r="L45" s="5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>
      <c r="A46" s="22"/>
      <c r="B46" s="55"/>
      <c r="C46" s="88">
        <f>Inputs!C113</f>
        <v>0</v>
      </c>
      <c r="D46" s="370">
        <f>$I$88*(0.0032)*((((Inputs!$I$72)/5)^1.3)/(((Inputs!G113+0.000000001)/2)^1.4))*(Inputs!$H113)</f>
        <v>0</v>
      </c>
      <c r="E46" s="371">
        <f>$I$88*(0.0032)*((((Inputs!$I$72)/5)^1.3)/(((Inputs!G113+0.000000001)/2)^1.4))*(Inputs!$I113)*(1/2000)</f>
        <v>0</v>
      </c>
      <c r="F46" s="370">
        <f>D46*((100-Inputs!$K113)/100)</f>
        <v>0</v>
      </c>
      <c r="G46" s="372">
        <f>E46*((100-Inputs!$K113)/100)</f>
        <v>0</v>
      </c>
      <c r="H46" s="373">
        <f>$J$88*(0.0032)*((((Inputs!$I$72)/5)^1.3)/(((Inputs!G113+0.000000001)/2)^1.4))*(Inputs!$H113)</f>
        <v>0</v>
      </c>
      <c r="I46" s="371">
        <f>$J$88*(0.0032)*((((Inputs!$I$72)/5)^1.3)/(((Inputs!G113+0.000000001)/2)^1.4))*(Inputs!$I113)*(1/2000)</f>
        <v>0</v>
      </c>
      <c r="J46" s="370">
        <f>H46*((100-Inputs!$K113)/100)</f>
        <v>0</v>
      </c>
      <c r="K46" s="374">
        <f>I46*((100-Inputs!$K113)/100)</f>
        <v>0</v>
      </c>
      <c r="L46" s="5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.75">
      <c r="A47" s="22"/>
      <c r="B47" s="55"/>
      <c r="C47" s="88">
        <f>Inputs!C114</f>
        <v>0</v>
      </c>
      <c r="D47" s="370">
        <f>$I$88*(0.0032)*((((Inputs!$I$72)/5)^1.3)/(((Inputs!G114+0.000000001)/2)^1.4))*(Inputs!$H114)</f>
        <v>0</v>
      </c>
      <c r="E47" s="371">
        <f>$I$88*(0.0032)*((((Inputs!$I$72)/5)^1.3)/(((Inputs!G114+0.000000001)/2)^1.4))*(Inputs!$I114)*(1/2000)</f>
        <v>0</v>
      </c>
      <c r="F47" s="370">
        <f>D47*((100-Inputs!$K114)/100)</f>
        <v>0</v>
      </c>
      <c r="G47" s="372">
        <f>E47*((100-Inputs!$K114)/100)</f>
        <v>0</v>
      </c>
      <c r="H47" s="373">
        <f>$J$88*(0.0032)*((((Inputs!$I$72)/5)^1.3)/(((Inputs!G114+0.000000001)/2)^1.4))*(Inputs!$H114)</f>
        <v>0</v>
      </c>
      <c r="I47" s="371">
        <f>$J$88*(0.0032)*((((Inputs!$I$72)/5)^1.3)/(((Inputs!G114+0.000000001)/2)^1.4))*(Inputs!$I114)*(1/2000)</f>
        <v>0</v>
      </c>
      <c r="J47" s="370">
        <f>H47*((100-Inputs!$K114)/100)</f>
        <v>0</v>
      </c>
      <c r="K47" s="374">
        <f>I47*((100-Inputs!$K114)/100)</f>
        <v>0</v>
      </c>
      <c r="L47" s="5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.75">
      <c r="A48" s="22"/>
      <c r="B48" s="55"/>
      <c r="C48" s="88">
        <f>Inputs!C115</f>
        <v>0</v>
      </c>
      <c r="D48" s="370">
        <f>$I$88*(0.0032)*((((Inputs!$I$72)/5)^1.3)/(((Inputs!G115+0.000000001)/2)^1.4))*(Inputs!$H115)</f>
        <v>0</v>
      </c>
      <c r="E48" s="371">
        <f>$I$88*(0.0032)*((((Inputs!$I$72)/5)^1.3)/(((Inputs!G115+0.000000001)/2)^1.4))*(Inputs!$I115)*(1/2000)</f>
        <v>0</v>
      </c>
      <c r="F48" s="370">
        <f>D48*((100-Inputs!$K115)/100)</f>
        <v>0</v>
      </c>
      <c r="G48" s="372">
        <f>E48*((100-Inputs!$K115)/100)</f>
        <v>0</v>
      </c>
      <c r="H48" s="373">
        <f>$J$88*(0.0032)*((((Inputs!$I$72)/5)^1.3)/(((Inputs!G115+0.000000001)/2)^1.4))*(Inputs!$H115)</f>
        <v>0</v>
      </c>
      <c r="I48" s="371">
        <f>$J$88*(0.0032)*((((Inputs!$I$72)/5)^1.3)/(((Inputs!G115+0.000000001)/2)^1.4))*(Inputs!$I115)*(1/2000)</f>
        <v>0</v>
      </c>
      <c r="J48" s="370">
        <f>H48*((100-Inputs!$K115)/100)</f>
        <v>0</v>
      </c>
      <c r="K48" s="374">
        <f>I48*((100-Inputs!$K115)/100)</f>
        <v>0</v>
      </c>
      <c r="L48" s="56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.75">
      <c r="A49" s="22"/>
      <c r="B49" s="55"/>
      <c r="C49" s="88">
        <f>Inputs!C116</f>
        <v>0</v>
      </c>
      <c r="D49" s="370">
        <f>$I$88*(0.0032)*((((Inputs!$I$72)/5)^1.3)/(((Inputs!G116+0.000000001)/2)^1.4))*(Inputs!$H116)</f>
        <v>0</v>
      </c>
      <c r="E49" s="371">
        <f>$I$88*(0.0032)*((((Inputs!$I$72)/5)^1.3)/(((Inputs!G116+0.000000001)/2)^1.4))*(Inputs!$I116)*(1/2000)</f>
        <v>0</v>
      </c>
      <c r="F49" s="370">
        <f>D49*((100-Inputs!$K116)/100)</f>
        <v>0</v>
      </c>
      <c r="G49" s="372">
        <f>E49*((100-Inputs!$K116)/100)</f>
        <v>0</v>
      </c>
      <c r="H49" s="373">
        <f>$J$88*(0.0032)*((((Inputs!$I$72)/5)^1.3)/(((Inputs!G116+0.000000001)/2)^1.4))*(Inputs!$H116)</f>
        <v>0</v>
      </c>
      <c r="I49" s="371">
        <f>$J$88*(0.0032)*((((Inputs!$I$72)/5)^1.3)/(((Inputs!G116+0.000000001)/2)^1.4))*(Inputs!$I116)*(1/2000)</f>
        <v>0</v>
      </c>
      <c r="J49" s="370">
        <f>H49*((100-Inputs!$K116)/100)</f>
        <v>0</v>
      </c>
      <c r="K49" s="374">
        <f>I49*((100-Inputs!$K116)/100)</f>
        <v>0</v>
      </c>
      <c r="L49" s="56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2.75">
      <c r="A50" s="22"/>
      <c r="B50" s="55"/>
      <c r="C50" s="88">
        <f>Inputs!C117</f>
        <v>0</v>
      </c>
      <c r="D50" s="370">
        <f>$I$88*(0.0032)*((((Inputs!$I$72)/5)^1.3)/(((Inputs!G117+0.000000001)/2)^1.4))*(Inputs!$H117)</f>
        <v>0</v>
      </c>
      <c r="E50" s="371">
        <f>$I$88*(0.0032)*((((Inputs!$I$72)/5)^1.3)/(((Inputs!G117+0.000000001)/2)^1.4))*(Inputs!$I117)*(1/2000)</f>
        <v>0</v>
      </c>
      <c r="F50" s="370">
        <f>D50*((100-Inputs!$K117)/100)</f>
        <v>0</v>
      </c>
      <c r="G50" s="372">
        <f>E50*((100-Inputs!$K117)/100)</f>
        <v>0</v>
      </c>
      <c r="H50" s="373">
        <f>$J$88*(0.0032)*((((Inputs!$I$72)/5)^1.3)/(((Inputs!G117+0.000000001)/2)^1.4))*(Inputs!$H117)</f>
        <v>0</v>
      </c>
      <c r="I50" s="371">
        <f>$J$88*(0.0032)*((((Inputs!$I$72)/5)^1.3)/(((Inputs!G117+0.000000001)/2)^1.4))*(Inputs!$I117)*(1/2000)</f>
        <v>0</v>
      </c>
      <c r="J50" s="370">
        <f>H50*((100-Inputs!$K117)/100)</f>
        <v>0</v>
      </c>
      <c r="K50" s="374">
        <f>I50*((100-Inputs!$K117)/100)</f>
        <v>0</v>
      </c>
      <c r="L50" s="56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2.75">
      <c r="A51" s="22"/>
      <c r="B51" s="55"/>
      <c r="C51" s="88">
        <f>Inputs!C118</f>
        <v>0</v>
      </c>
      <c r="D51" s="370">
        <f>$I$88*(0.0032)*((((Inputs!$I$72)/5)^1.3)/(((Inputs!G118+0.000000001)/2)^1.4))*(Inputs!$H118)</f>
        <v>0</v>
      </c>
      <c r="E51" s="371">
        <f>$I$88*(0.0032)*((((Inputs!$I$72)/5)^1.3)/(((Inputs!G118+0.000000001)/2)^1.4))*(Inputs!$I118)*(1/2000)</f>
        <v>0</v>
      </c>
      <c r="F51" s="370">
        <f>D51*((100-Inputs!$K118)/100)</f>
        <v>0</v>
      </c>
      <c r="G51" s="372">
        <f>E51*((100-Inputs!$K118)/100)</f>
        <v>0</v>
      </c>
      <c r="H51" s="373">
        <f>$J$88*(0.0032)*((((Inputs!$I$72)/5)^1.3)/(((Inputs!G118+0.000000001)/2)^1.4))*(Inputs!$H118)</f>
        <v>0</v>
      </c>
      <c r="I51" s="371">
        <f>$J$88*(0.0032)*((((Inputs!$I$72)/5)^1.3)/(((Inputs!G118+0.000000001)/2)^1.4))*(Inputs!$I118)*(1/2000)</f>
        <v>0</v>
      </c>
      <c r="J51" s="370">
        <f>H51*((100-Inputs!$K118)/100)</f>
        <v>0</v>
      </c>
      <c r="K51" s="374">
        <f>I51*((100-Inputs!$K118)/100)</f>
        <v>0</v>
      </c>
      <c r="L51" s="56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2.75">
      <c r="A52" s="22"/>
      <c r="B52" s="55"/>
      <c r="C52" s="88">
        <f>Inputs!C119</f>
        <v>0</v>
      </c>
      <c r="D52" s="370">
        <f>$I$88*(0.0032)*((((Inputs!$I$72)/5)^1.3)/(((Inputs!G119+0.000000001)/2)^1.4))*(Inputs!$H119)</f>
        <v>0</v>
      </c>
      <c r="E52" s="371">
        <f>$I$88*(0.0032)*((((Inputs!$I$72)/5)^1.3)/(((Inputs!G119+0.000000001)/2)^1.4))*(Inputs!$I119)*(1/2000)</f>
        <v>0</v>
      </c>
      <c r="F52" s="370">
        <f>D52*((100-Inputs!$K119)/100)</f>
        <v>0</v>
      </c>
      <c r="G52" s="372">
        <f>E52*((100-Inputs!$K119)/100)</f>
        <v>0</v>
      </c>
      <c r="H52" s="373">
        <f>$J$88*(0.0032)*((((Inputs!$I$72)/5)^1.3)/(((Inputs!G119+0.000000001)/2)^1.4))*(Inputs!$H119)</f>
        <v>0</v>
      </c>
      <c r="I52" s="371">
        <f>$J$88*(0.0032)*((((Inputs!$I$72)/5)^1.3)/(((Inputs!G119+0.000000001)/2)^1.4))*(Inputs!$I119)*(1/2000)</f>
        <v>0</v>
      </c>
      <c r="J52" s="370">
        <f>H52*((100-Inputs!$K119)/100)</f>
        <v>0</v>
      </c>
      <c r="K52" s="374">
        <f>I52*((100-Inputs!$K119)/100)</f>
        <v>0</v>
      </c>
      <c r="L52" s="56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2.75">
      <c r="A53" s="22"/>
      <c r="B53" s="55"/>
      <c r="C53" s="88">
        <f>Inputs!C120</f>
        <v>0</v>
      </c>
      <c r="D53" s="370">
        <f>$I$88*(0.0032)*((((Inputs!$I$72)/5)^1.3)/(((Inputs!G120+0.000000001)/2)^1.4))*(Inputs!$H120)</f>
        <v>0</v>
      </c>
      <c r="E53" s="371">
        <f>$I$88*(0.0032)*((((Inputs!$I$72)/5)^1.3)/(((Inputs!G120+0.000000001)/2)^1.4))*(Inputs!$I120)*(1/2000)</f>
        <v>0</v>
      </c>
      <c r="F53" s="370">
        <f>D53*((100-Inputs!$K120)/100)</f>
        <v>0</v>
      </c>
      <c r="G53" s="372">
        <f>E53*((100-Inputs!$K120)/100)</f>
        <v>0</v>
      </c>
      <c r="H53" s="373">
        <f>$J$88*(0.0032)*((((Inputs!$I$72)/5)^1.3)/(((Inputs!G120+0.000000001)/2)^1.4))*(Inputs!$H120)</f>
        <v>0</v>
      </c>
      <c r="I53" s="371">
        <f>$J$88*(0.0032)*((((Inputs!$I$72)/5)^1.3)/(((Inputs!G120+0.000000001)/2)^1.4))*(Inputs!$I120)*(1/2000)</f>
        <v>0</v>
      </c>
      <c r="J53" s="370">
        <f>H53*((100-Inputs!$K120)/100)</f>
        <v>0</v>
      </c>
      <c r="K53" s="374">
        <f>I53*((100-Inputs!$K120)/100)</f>
        <v>0</v>
      </c>
      <c r="L53" s="56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>
      <c r="A54" s="22"/>
      <c r="B54" s="55"/>
      <c r="C54" s="88">
        <f>Inputs!C121</f>
        <v>0</v>
      </c>
      <c r="D54" s="370">
        <f>$I$88*(0.0032)*((((Inputs!$I$72)/5)^1.3)/(((Inputs!G121+0.000000001)/2)^1.4))*(Inputs!$H121)</f>
        <v>0</v>
      </c>
      <c r="E54" s="371">
        <f>$I$88*(0.0032)*((((Inputs!$I$72)/5)^1.3)/(((Inputs!G121+0.000000001)/2)^1.4))*(Inputs!$I121)*(1/2000)</f>
        <v>0</v>
      </c>
      <c r="F54" s="370">
        <f>D54*((100-Inputs!$K121)/100)</f>
        <v>0</v>
      </c>
      <c r="G54" s="372">
        <f>E54*((100-Inputs!$K121)/100)</f>
        <v>0</v>
      </c>
      <c r="H54" s="373">
        <f>$J$88*(0.0032)*((((Inputs!$I$72)/5)^1.3)/(((Inputs!G121+0.000000001)/2)^1.4))*(Inputs!$H121)</f>
        <v>0</v>
      </c>
      <c r="I54" s="371">
        <f>$J$88*(0.0032)*((((Inputs!$I$72)/5)^1.3)/(((Inputs!G121+0.000000001)/2)^1.4))*(Inputs!$I121)*(1/2000)</f>
        <v>0</v>
      </c>
      <c r="J54" s="370">
        <f>H54*((100-Inputs!$K121)/100)</f>
        <v>0</v>
      </c>
      <c r="K54" s="374">
        <f>I54*((100-Inputs!$K121)/100)</f>
        <v>0</v>
      </c>
      <c r="L54" s="56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2.75">
      <c r="A55" s="22"/>
      <c r="B55" s="55"/>
      <c r="C55" s="88">
        <f>Inputs!C122</f>
        <v>0</v>
      </c>
      <c r="D55" s="370">
        <f>$I$88*(0.0032)*((((Inputs!$I$72)/5)^1.3)/(((Inputs!G122+0.000000001)/2)^1.4))*(Inputs!$H122)</f>
        <v>0</v>
      </c>
      <c r="E55" s="371">
        <f>$I$88*(0.0032)*((((Inputs!$I$72)/5)^1.3)/(((Inputs!G122+0.000000001)/2)^1.4))*(Inputs!$I122)*(1/2000)</f>
        <v>0</v>
      </c>
      <c r="F55" s="370">
        <f>D55*((100-Inputs!$K122)/100)</f>
        <v>0</v>
      </c>
      <c r="G55" s="372">
        <f>E55*((100-Inputs!$K122)/100)</f>
        <v>0</v>
      </c>
      <c r="H55" s="373">
        <f>$J$88*(0.0032)*((((Inputs!$I$72)/5)^1.3)/(((Inputs!G122+0.000000001)/2)^1.4))*(Inputs!$H122)</f>
        <v>0</v>
      </c>
      <c r="I55" s="371">
        <f>$J$88*(0.0032)*((((Inputs!$I$72)/5)^1.3)/(((Inputs!G122+0.000000001)/2)^1.4))*(Inputs!$I122)*(1/2000)</f>
        <v>0</v>
      </c>
      <c r="J55" s="370">
        <f>H55*((100-Inputs!$K122)/100)</f>
        <v>0</v>
      </c>
      <c r="K55" s="374">
        <f>I55*((100-Inputs!$K122)/100)</f>
        <v>0</v>
      </c>
      <c r="L55" s="56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2.75">
      <c r="A56" s="22"/>
      <c r="B56" s="55"/>
      <c r="C56" s="88">
        <f>Inputs!C123</f>
        <v>0</v>
      </c>
      <c r="D56" s="370">
        <f>$I$88*(0.0032)*((((Inputs!$I$72)/5)^1.3)/(((Inputs!G123+0.000000001)/2)^1.4))*(Inputs!$H123)</f>
        <v>0</v>
      </c>
      <c r="E56" s="371">
        <f>$I$88*(0.0032)*((((Inputs!$I$72)/5)^1.3)/(((Inputs!G123+0.000000001)/2)^1.4))*(Inputs!$I123)*(1/2000)</f>
        <v>0</v>
      </c>
      <c r="F56" s="370">
        <f>D56*((100-Inputs!$K123)/100)</f>
        <v>0</v>
      </c>
      <c r="G56" s="372">
        <f>E56*((100-Inputs!$K123)/100)</f>
        <v>0</v>
      </c>
      <c r="H56" s="373">
        <f>$J$88*(0.0032)*((((Inputs!$I$72)/5)^1.3)/(((Inputs!G123+0.000000001)/2)^1.4))*(Inputs!$H123)</f>
        <v>0</v>
      </c>
      <c r="I56" s="371">
        <f>$J$88*(0.0032)*((((Inputs!$I$72)/5)^1.3)/(((Inputs!G123+0.000000001)/2)^1.4))*(Inputs!$I123)*(1/2000)</f>
        <v>0</v>
      </c>
      <c r="J56" s="370">
        <f>H56*((100-Inputs!$K123)/100)</f>
        <v>0</v>
      </c>
      <c r="K56" s="374">
        <f>I56*((100-Inputs!$K123)/100)</f>
        <v>0</v>
      </c>
      <c r="L56" s="56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ht="12.75">
      <c r="A57" s="22"/>
      <c r="B57" s="55"/>
      <c r="C57" s="88">
        <f>Inputs!C124</f>
        <v>0</v>
      </c>
      <c r="D57" s="370">
        <f>$I$88*(0.0032)*((((Inputs!$I$72)/5)^1.3)/(((Inputs!G124+0.000000001)/2)^1.4))*(Inputs!$H124)</f>
        <v>0</v>
      </c>
      <c r="E57" s="371">
        <f>$I$88*(0.0032)*((((Inputs!$I$72)/5)^1.3)/(((Inputs!G124+0.000000001)/2)^1.4))*(Inputs!$I124)*(1/2000)</f>
        <v>0</v>
      </c>
      <c r="F57" s="370">
        <f>D57*((100-Inputs!$K124)/100)</f>
        <v>0</v>
      </c>
      <c r="G57" s="372">
        <f>E57*((100-Inputs!$K124)/100)</f>
        <v>0</v>
      </c>
      <c r="H57" s="373">
        <f>$J$88*(0.0032)*((((Inputs!$I$72)/5)^1.3)/(((Inputs!G124+0.000000001)/2)^1.4))*(Inputs!$H124)</f>
        <v>0</v>
      </c>
      <c r="I57" s="371">
        <f>$J$88*(0.0032)*((((Inputs!$I$72)/5)^1.3)/(((Inputs!G124+0.000000001)/2)^1.4))*(Inputs!$I124)*(1/2000)</f>
        <v>0</v>
      </c>
      <c r="J57" s="370">
        <f>H57*((100-Inputs!$K124)/100)</f>
        <v>0</v>
      </c>
      <c r="K57" s="374">
        <f>I57*((100-Inputs!$K124)/100)</f>
        <v>0</v>
      </c>
      <c r="L57" s="56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2.75">
      <c r="A58" s="22"/>
      <c r="B58" s="55"/>
      <c r="C58" s="88">
        <f>Inputs!C125</f>
        <v>0</v>
      </c>
      <c r="D58" s="370">
        <f>$I$88*(0.0032)*((((Inputs!$I$72)/5)^1.3)/(((Inputs!G125+0.000000001)/2)^1.4))*(Inputs!$H125)</f>
        <v>0</v>
      </c>
      <c r="E58" s="371">
        <f>$I$88*(0.0032)*((((Inputs!$I$72)/5)^1.3)/(((Inputs!G125+0.000000001)/2)^1.4))*(Inputs!$I125)*(1/2000)</f>
        <v>0</v>
      </c>
      <c r="F58" s="370">
        <f>D58*((100-Inputs!$K125)/100)</f>
        <v>0</v>
      </c>
      <c r="G58" s="372">
        <f>E58*((100-Inputs!$K125)/100)</f>
        <v>0</v>
      </c>
      <c r="H58" s="373">
        <f>$J$88*(0.0032)*((((Inputs!$I$72)/5)^1.3)/(((Inputs!G125+0.000000001)/2)^1.4))*(Inputs!$H125)</f>
        <v>0</v>
      </c>
      <c r="I58" s="371">
        <f>$J$88*(0.0032)*((((Inputs!$I$72)/5)^1.3)/(((Inputs!G125+0.000000001)/2)^1.4))*(Inputs!$I125)*(1/2000)</f>
        <v>0</v>
      </c>
      <c r="J58" s="370">
        <f>H58*((100-Inputs!$K125)/100)</f>
        <v>0</v>
      </c>
      <c r="K58" s="374">
        <f>I58*((100-Inputs!$K125)/100)</f>
        <v>0</v>
      </c>
      <c r="L58" s="56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2.75">
      <c r="A59" s="22"/>
      <c r="B59" s="55"/>
      <c r="C59" s="88">
        <f>Inputs!C126</f>
        <v>0</v>
      </c>
      <c r="D59" s="370">
        <f>$I$88*(0.0032)*((((Inputs!$I$72)/5)^1.3)/(((Inputs!G126+0.000000001)/2)^1.4))*(Inputs!$H126)</f>
        <v>0</v>
      </c>
      <c r="E59" s="371">
        <f>$I$88*(0.0032)*((((Inputs!$I$72)/5)^1.3)/(((Inputs!G126+0.000000001)/2)^1.4))*(Inputs!$I126)*(1/2000)</f>
        <v>0</v>
      </c>
      <c r="F59" s="370">
        <f>D59*((100-Inputs!$K126)/100)</f>
        <v>0</v>
      </c>
      <c r="G59" s="372">
        <f>E59*((100-Inputs!$K126)/100)</f>
        <v>0</v>
      </c>
      <c r="H59" s="373">
        <f>$J$88*(0.0032)*((((Inputs!$I$72)/5)^1.3)/(((Inputs!G126+0.000000001)/2)^1.4))*(Inputs!$H126)</f>
        <v>0</v>
      </c>
      <c r="I59" s="371">
        <f>$J$88*(0.0032)*((((Inputs!$I$72)/5)^1.3)/(((Inputs!G126+0.000000001)/2)^1.4))*(Inputs!$I126)*(1/2000)</f>
        <v>0</v>
      </c>
      <c r="J59" s="370">
        <f>H59*((100-Inputs!$K126)/100)</f>
        <v>0</v>
      </c>
      <c r="K59" s="374">
        <f>I59*((100-Inputs!$K126)/100)</f>
        <v>0</v>
      </c>
      <c r="L59" s="5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ht="12.75">
      <c r="A60" s="22"/>
      <c r="B60" s="55"/>
      <c r="C60" s="88">
        <f>Inputs!C127</f>
        <v>0</v>
      </c>
      <c r="D60" s="370">
        <f>$I$88*(0.0032)*((((Inputs!$I$72)/5)^1.3)/(((Inputs!G127+0.000000001)/2)^1.4))*(Inputs!$H127)</f>
        <v>0</v>
      </c>
      <c r="E60" s="371">
        <f>$I$88*(0.0032)*((((Inputs!$I$72)/5)^1.3)/(((Inputs!G127+0.000000001)/2)^1.4))*(Inputs!$I127)*(1/2000)</f>
        <v>0</v>
      </c>
      <c r="F60" s="370">
        <f>D60*((100-Inputs!$K127)/100)</f>
        <v>0</v>
      </c>
      <c r="G60" s="372">
        <f>E60*((100-Inputs!$K127)/100)</f>
        <v>0</v>
      </c>
      <c r="H60" s="373">
        <f>$J$88*(0.0032)*((((Inputs!$I$72)/5)^1.3)/(((Inputs!G127+0.000000001)/2)^1.4))*(Inputs!$H127)</f>
        <v>0</v>
      </c>
      <c r="I60" s="371">
        <f>$J$88*(0.0032)*((((Inputs!$I$72)/5)^1.3)/(((Inputs!G127+0.000000001)/2)^1.4))*(Inputs!$I127)*(1/2000)</f>
        <v>0</v>
      </c>
      <c r="J60" s="370">
        <f>H60*((100-Inputs!$K127)/100)</f>
        <v>0</v>
      </c>
      <c r="K60" s="374">
        <f>I60*((100-Inputs!$K127)/100)</f>
        <v>0</v>
      </c>
      <c r="L60" s="5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2.75">
      <c r="A61" s="22"/>
      <c r="B61" s="55"/>
      <c r="C61" s="88">
        <f>Inputs!C128</f>
        <v>0</v>
      </c>
      <c r="D61" s="370">
        <f>$I$88*(0.0032)*((((Inputs!$I$72)/5)^1.3)/(((Inputs!G128+0.000000001)/2)^1.4))*(Inputs!$H128)</f>
        <v>0</v>
      </c>
      <c r="E61" s="371">
        <f>$I$88*(0.0032)*((((Inputs!$I$72)/5)^1.3)/(((Inputs!G128+0.000000001)/2)^1.4))*(Inputs!$I128)*(1/2000)</f>
        <v>0</v>
      </c>
      <c r="F61" s="370">
        <f>D61*((100-Inputs!$K128)/100)</f>
        <v>0</v>
      </c>
      <c r="G61" s="372">
        <f>E61*((100-Inputs!$K128)/100)</f>
        <v>0</v>
      </c>
      <c r="H61" s="373">
        <f>$J$88*(0.0032)*((((Inputs!$I$72)/5)^1.3)/(((Inputs!G128+0.000000001)/2)^1.4))*(Inputs!$H128)</f>
        <v>0</v>
      </c>
      <c r="I61" s="371">
        <f>$J$88*(0.0032)*((((Inputs!$I$72)/5)^1.3)/(((Inputs!G128+0.000000001)/2)^1.4))*(Inputs!$I128)*(1/2000)</f>
        <v>0</v>
      </c>
      <c r="J61" s="370">
        <f>H61*((100-Inputs!$K128)/100)</f>
        <v>0</v>
      </c>
      <c r="K61" s="374">
        <f>I61*((100-Inputs!$K128)/100)</f>
        <v>0</v>
      </c>
      <c r="L61" s="56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3.5" thickBot="1">
      <c r="A62" s="22"/>
      <c r="B62" s="55"/>
      <c r="C62" s="89">
        <f>Inputs!C129</f>
        <v>0</v>
      </c>
      <c r="D62" s="370">
        <f>$I$88*(0.0032)*((((Inputs!$I$72)/5)^1.3)/(((Inputs!G129+0.000000001)/2)^1.4))*(Inputs!$H129)</f>
        <v>0</v>
      </c>
      <c r="E62" s="371">
        <f>$I$88*(0.0032)*((((Inputs!$I$72)/5)^1.3)/(((Inputs!G129+0.000000001)/2)^1.4))*(Inputs!$I129)*(1/2000)</f>
        <v>0</v>
      </c>
      <c r="F62" s="370">
        <f>D62*((100-Inputs!$K129)/100)</f>
        <v>0</v>
      </c>
      <c r="G62" s="372">
        <f>E62*((100-Inputs!$K129)/100)</f>
        <v>0</v>
      </c>
      <c r="H62" s="373">
        <f>$J$88*(0.0032)*((((Inputs!$I$72)/5)^1.3)/(((Inputs!G129+0.000000001)/2)^1.4))*(Inputs!$H129)</f>
        <v>0</v>
      </c>
      <c r="I62" s="371">
        <f>$J$88*(0.0032)*((((Inputs!$I$72)/5)^1.3)/(((Inputs!G129+0.000000001)/2)^1.4))*(Inputs!$I129)*(1/2000)</f>
        <v>0</v>
      </c>
      <c r="J62" s="370">
        <f>H62*((100-Inputs!$K129)/100)</f>
        <v>0</v>
      </c>
      <c r="K62" s="374">
        <f>I62*((100-Inputs!$K129)/100)</f>
        <v>0</v>
      </c>
      <c r="L62" s="56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ht="13.5" thickTop="1">
      <c r="A63" s="22"/>
      <c r="B63" s="90"/>
      <c r="C63" s="91"/>
      <c r="D63" s="375"/>
      <c r="E63" s="375"/>
      <c r="F63" s="375"/>
      <c r="G63" s="375"/>
      <c r="H63" s="375"/>
      <c r="I63" s="375"/>
      <c r="J63" s="375"/>
      <c r="K63" s="375"/>
      <c r="L63" s="9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ht="12.75">
      <c r="A64" s="22"/>
      <c r="B64" s="27"/>
      <c r="C64" s="28"/>
      <c r="D64" s="376"/>
      <c r="E64" s="376"/>
      <c r="F64" s="376"/>
      <c r="G64" s="376"/>
      <c r="H64" s="376"/>
      <c r="I64" s="376"/>
      <c r="J64" s="376"/>
      <c r="K64" s="376"/>
      <c r="L64" s="29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ht="15">
      <c r="A65" s="22"/>
      <c r="B65" s="55"/>
      <c r="C65" s="93" t="s">
        <v>155</v>
      </c>
      <c r="D65" s="377"/>
      <c r="E65" s="377"/>
      <c r="F65" s="377"/>
      <c r="G65" s="377"/>
      <c r="H65" s="377"/>
      <c r="I65" s="377"/>
      <c r="J65" s="377"/>
      <c r="K65" s="377"/>
      <c r="L65" s="56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ht="13.5" thickBot="1">
      <c r="A66" s="22"/>
      <c r="B66" s="55"/>
      <c r="C66" s="61"/>
      <c r="D66" s="377"/>
      <c r="E66" s="377"/>
      <c r="F66" s="377"/>
      <c r="G66" s="377"/>
      <c r="H66" s="377"/>
      <c r="I66" s="377"/>
      <c r="J66" s="377"/>
      <c r="K66" s="377"/>
      <c r="L66" s="56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4.25" thickBot="1" thickTop="1">
      <c r="A67" s="22"/>
      <c r="B67" s="55"/>
      <c r="C67" s="70" t="s">
        <v>25</v>
      </c>
      <c r="D67" s="378"/>
      <c r="E67" s="379" t="s">
        <v>101</v>
      </c>
      <c r="F67" s="379"/>
      <c r="G67" s="379"/>
      <c r="H67" s="378"/>
      <c r="I67" s="379" t="s">
        <v>102</v>
      </c>
      <c r="J67" s="379"/>
      <c r="K67" s="380"/>
      <c r="L67" s="56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3.5" thickTop="1">
      <c r="A68" s="22"/>
      <c r="B68" s="55"/>
      <c r="C68" s="74" t="s">
        <v>29</v>
      </c>
      <c r="D68" s="381" t="s">
        <v>110</v>
      </c>
      <c r="E68" s="382"/>
      <c r="F68" s="383" t="s">
        <v>111</v>
      </c>
      <c r="G68" s="383"/>
      <c r="H68" s="381" t="s">
        <v>112</v>
      </c>
      <c r="I68" s="382"/>
      <c r="J68" s="383" t="s">
        <v>111</v>
      </c>
      <c r="K68" s="384"/>
      <c r="L68" s="56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ht="13.5" thickBot="1">
      <c r="A69" s="22"/>
      <c r="B69" s="55"/>
      <c r="C69" s="74" t="s">
        <v>32</v>
      </c>
      <c r="D69" s="385" t="s">
        <v>80</v>
      </c>
      <c r="E69" s="386" t="s">
        <v>35</v>
      </c>
      <c r="F69" s="387" t="s">
        <v>80</v>
      </c>
      <c r="G69" s="388" t="s">
        <v>35</v>
      </c>
      <c r="H69" s="385" t="s">
        <v>80</v>
      </c>
      <c r="I69" s="386" t="s">
        <v>35</v>
      </c>
      <c r="J69" s="387" t="s">
        <v>80</v>
      </c>
      <c r="K69" s="389" t="s">
        <v>35</v>
      </c>
      <c r="L69" s="56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3.5" thickBot="1">
      <c r="A70" s="22"/>
      <c r="B70" s="55"/>
      <c r="C70" s="84"/>
      <c r="D70" s="390"/>
      <c r="E70" s="390"/>
      <c r="F70" s="390"/>
      <c r="G70" s="390"/>
      <c r="H70" s="390"/>
      <c r="I70" s="390"/>
      <c r="J70" s="390"/>
      <c r="K70" s="391"/>
      <c r="L70" s="56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ht="12.75">
      <c r="A71" s="22"/>
      <c r="B71" s="55"/>
      <c r="C71" s="88">
        <f>Inputs!C130</f>
        <v>0</v>
      </c>
      <c r="D71" s="370">
        <f>$I$88*(0.0032)*((((Inputs!$I$72)/5)^1.3)/(((Inputs!G130+0.000000001)/2)^1.4))*(Inputs!$H130)</f>
        <v>0</v>
      </c>
      <c r="E71" s="371">
        <f>$I$88*(0.0032)*((((Inputs!$I$72)/5)^1.3)/(((Inputs!G130+0.000000001)/2)^1.4))*(Inputs!$I130)*(1/2000)</f>
        <v>0</v>
      </c>
      <c r="F71" s="370">
        <f>D71*((100-Inputs!$K130)/100)</f>
        <v>0</v>
      </c>
      <c r="G71" s="372">
        <f>E71*((100-Inputs!$K130)/100)</f>
        <v>0</v>
      </c>
      <c r="H71" s="373">
        <f>$J$88*(0.0032)*((((Inputs!$I$72)/5)^1.3)/(((Inputs!G130+0.000000001)/2)^1.4))*(Inputs!$H130)</f>
        <v>0</v>
      </c>
      <c r="I71" s="371">
        <f>$J$88*(0.0032)*((((Inputs!$I$72)/5)^1.3)/(((Inputs!G130+0.000000001)/2)^1.4))*(Inputs!$I130)*(1/2000)</f>
        <v>0</v>
      </c>
      <c r="J71" s="370">
        <f>H71*((100-Inputs!$K130)/100)</f>
        <v>0</v>
      </c>
      <c r="K71" s="374">
        <f>I71*((100-Inputs!$K130)/100)</f>
        <v>0</v>
      </c>
      <c r="L71" s="56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ht="12.75">
      <c r="A72" s="22"/>
      <c r="B72" s="95"/>
      <c r="C72" s="88">
        <f>Inputs!C131</f>
        <v>0</v>
      </c>
      <c r="D72" s="370">
        <f>$I$88*(0.0032)*((((Inputs!$I$72)/5)^1.3)/(((Inputs!G131+0.000000001)/2)^1.4))*(Inputs!$H131)</f>
        <v>0</v>
      </c>
      <c r="E72" s="371">
        <f>$I$88*(0.0032)*((((Inputs!$I$72)/5)^1.3)/(((Inputs!G131+0.000000001)/2)^1.4))*(Inputs!$I131)*(1/2000)</f>
        <v>0</v>
      </c>
      <c r="F72" s="370">
        <f>D72*((100-Inputs!$K131)/100)</f>
        <v>0</v>
      </c>
      <c r="G72" s="372">
        <f>E72*((100-Inputs!$K131)/100)</f>
        <v>0</v>
      </c>
      <c r="H72" s="373">
        <f>$J$88*(0.0032)*((((Inputs!$I$72)/5)^1.3)/(((Inputs!G131+0.000000001)/2)^1.4))*(Inputs!$H131)</f>
        <v>0</v>
      </c>
      <c r="I72" s="371">
        <f>$J$88*(0.0032)*((((Inputs!$I$72)/5)^1.3)/(((Inputs!G131+0.000000001)/2)^1.4))*(Inputs!$I131)*(1/2000)</f>
        <v>0</v>
      </c>
      <c r="J72" s="370">
        <f>H72*((100-Inputs!$K131)/100)</f>
        <v>0</v>
      </c>
      <c r="K72" s="374">
        <f>I72*((100-Inputs!$K131)/100)</f>
        <v>0</v>
      </c>
      <c r="L72" s="96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ht="12.75">
      <c r="A73" s="22"/>
      <c r="B73" s="55"/>
      <c r="C73" s="88">
        <f>Inputs!C132</f>
        <v>0</v>
      </c>
      <c r="D73" s="370">
        <f>$I$88*(0.0032)*((((Inputs!$I$72)/5)^1.3)/(((Inputs!G132+0.000000001)/2)^1.4))*(Inputs!$H132)</f>
        <v>0</v>
      </c>
      <c r="E73" s="371">
        <f>$I$88*(0.0032)*((((Inputs!$I$72)/5)^1.3)/(((Inputs!G132+0.000000001)/2)^1.4))*(Inputs!$I132)*(1/2000)</f>
        <v>0</v>
      </c>
      <c r="F73" s="370">
        <f>D73*((100-Inputs!$K132)/100)</f>
        <v>0</v>
      </c>
      <c r="G73" s="372">
        <f>E73*((100-Inputs!$K132)/100)</f>
        <v>0</v>
      </c>
      <c r="H73" s="373">
        <f>$J$88*(0.0032)*((((Inputs!$I$72)/5)^1.3)/(((Inputs!G132+0.000000001)/2)^1.4))*(Inputs!$H132)</f>
        <v>0</v>
      </c>
      <c r="I73" s="371">
        <f>$J$88*(0.0032)*((((Inputs!$I$72)/5)^1.3)/(((Inputs!G132+0.000000001)/2)^1.4))*(Inputs!$I132)*(1/2000)</f>
        <v>0</v>
      </c>
      <c r="J73" s="370">
        <f>H73*((100-Inputs!$K132)/100)</f>
        <v>0</v>
      </c>
      <c r="K73" s="374">
        <f>I73*((100-Inputs!$K132)/100)</f>
        <v>0</v>
      </c>
      <c r="L73" s="56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ht="12.75">
      <c r="A74" s="22"/>
      <c r="B74" s="55"/>
      <c r="C74" s="88">
        <f>Inputs!C133</f>
        <v>0</v>
      </c>
      <c r="D74" s="370">
        <f>$I$88*(0.0032)*((((Inputs!$I$72)/5)^1.3)/(((Inputs!G133+0.000000001)/2)^1.4))*(Inputs!$H133)</f>
        <v>0</v>
      </c>
      <c r="E74" s="371">
        <f>$I$88*(0.0032)*((((Inputs!$I$72)/5)^1.3)/(((Inputs!G133+0.000000001)/2)^1.4))*(Inputs!$I133)*(1/2000)</f>
        <v>0</v>
      </c>
      <c r="F74" s="370">
        <f>D74*((100-Inputs!$K133)/100)</f>
        <v>0</v>
      </c>
      <c r="G74" s="372">
        <f>E74*((100-Inputs!$K133)/100)</f>
        <v>0</v>
      </c>
      <c r="H74" s="373">
        <f>$J$88*(0.0032)*((((Inputs!$I$72)/5)^1.3)/(((Inputs!G133+0.000000001)/2)^1.4))*(Inputs!$H133)</f>
        <v>0</v>
      </c>
      <c r="I74" s="371">
        <f>$J$88*(0.0032)*((((Inputs!$I$72)/5)^1.3)/(((Inputs!G133+0.000000001)/2)^1.4))*(Inputs!$I133)*(1/2000)</f>
        <v>0</v>
      </c>
      <c r="J74" s="370">
        <f>H74*((100-Inputs!$K133)/100)</f>
        <v>0</v>
      </c>
      <c r="K74" s="374">
        <f>I74*((100-Inputs!$K133)/100)</f>
        <v>0</v>
      </c>
      <c r="L74" s="56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ht="13.5" thickBot="1">
      <c r="A75" s="22"/>
      <c r="B75" s="55"/>
      <c r="C75" s="97"/>
      <c r="D75" s="392"/>
      <c r="E75" s="393"/>
      <c r="F75" s="392"/>
      <c r="G75" s="394"/>
      <c r="H75" s="395"/>
      <c r="I75" s="393"/>
      <c r="J75" s="392"/>
      <c r="K75" s="396"/>
      <c r="L75" s="56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ht="14.25" thickBot="1" thickTop="1">
      <c r="A76" s="22"/>
      <c r="B76" s="55"/>
      <c r="C76" s="98" t="s">
        <v>113</v>
      </c>
      <c r="D76" s="392">
        <f>SUM($D$11:$D$74)</f>
        <v>0</v>
      </c>
      <c r="E76" s="393">
        <f>SUM($E$11:$E$74)</f>
        <v>0</v>
      </c>
      <c r="F76" s="392">
        <f>SUM($F$11:$F$74)</f>
        <v>0</v>
      </c>
      <c r="G76" s="394">
        <f>SUM($G$11:$G$74)</f>
        <v>0</v>
      </c>
      <c r="H76" s="395">
        <f>SUM($H$11:$H$74)</f>
        <v>0</v>
      </c>
      <c r="I76" s="393">
        <f>SUM($I$11:$I$74)</f>
        <v>0</v>
      </c>
      <c r="J76" s="392">
        <f>SUM($J$11:$J$74)</f>
        <v>0</v>
      </c>
      <c r="K76" s="396">
        <f>SUM($K$11:$K$74)</f>
        <v>0</v>
      </c>
      <c r="L76" s="56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3.5" thickTop="1">
      <c r="A77" s="22"/>
      <c r="B77" s="55"/>
      <c r="C77" s="61"/>
      <c r="D77" s="61"/>
      <c r="E77" s="61"/>
      <c r="F77" s="61"/>
      <c r="G77" s="61"/>
      <c r="H77" s="61"/>
      <c r="I77" s="61"/>
      <c r="J77" s="61"/>
      <c r="K77" s="61"/>
      <c r="L77" s="56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2.75">
      <c r="A78" s="22"/>
      <c r="B78" s="55"/>
      <c r="C78" s="61"/>
      <c r="D78" s="61"/>
      <c r="E78" s="61"/>
      <c r="F78" s="61"/>
      <c r="G78" s="61"/>
      <c r="H78" s="61"/>
      <c r="I78" s="61"/>
      <c r="J78" s="61"/>
      <c r="K78" s="61"/>
      <c r="L78" s="56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ht="12.75">
      <c r="A79" s="22"/>
      <c r="B79" s="55"/>
      <c r="C79" s="99" t="s">
        <v>114</v>
      </c>
      <c r="D79" s="61"/>
      <c r="E79" s="61"/>
      <c r="F79" s="61"/>
      <c r="G79" s="61"/>
      <c r="H79" s="61"/>
      <c r="I79" s="61"/>
      <c r="J79" s="61"/>
      <c r="K79" s="61"/>
      <c r="L79" s="56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ht="12.75">
      <c r="A80" s="22"/>
      <c r="B80" s="55"/>
      <c r="C80" s="35" t="s">
        <v>195</v>
      </c>
      <c r="D80" s="61"/>
      <c r="E80" s="61"/>
      <c r="F80" s="61"/>
      <c r="G80" s="61"/>
      <c r="H80" s="61"/>
      <c r="I80" s="61"/>
      <c r="J80" s="61"/>
      <c r="K80" s="61"/>
      <c r="L80" s="56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ht="12.75">
      <c r="A81" s="22"/>
      <c r="B81" s="55"/>
      <c r="C81" s="61" t="s">
        <v>115</v>
      </c>
      <c r="D81" s="61"/>
      <c r="E81" s="61"/>
      <c r="F81" s="61"/>
      <c r="G81" s="61"/>
      <c r="H81" s="61"/>
      <c r="I81" s="61"/>
      <c r="J81" s="61"/>
      <c r="K81" s="61"/>
      <c r="L81" s="56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ht="12.75" customHeight="1">
      <c r="A82" s="22"/>
      <c r="B82" s="55"/>
      <c r="C82" s="61"/>
      <c r="D82" s="61"/>
      <c r="E82" s="61"/>
      <c r="F82" s="61"/>
      <c r="G82" s="61"/>
      <c r="H82" s="61"/>
      <c r="I82" s="61"/>
      <c r="J82" s="61"/>
      <c r="K82" s="61"/>
      <c r="L82" s="56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 customHeight="1">
      <c r="A83" s="22"/>
      <c r="B83" s="55"/>
      <c r="C83" s="61" t="s">
        <v>116</v>
      </c>
      <c r="D83" s="61"/>
      <c r="E83" s="61"/>
      <c r="F83" s="61"/>
      <c r="G83" s="61"/>
      <c r="H83" s="61"/>
      <c r="I83" s="61"/>
      <c r="J83" s="61"/>
      <c r="K83" s="61"/>
      <c r="L83" s="56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.75">
      <c r="A84" s="22"/>
      <c r="B84" s="55"/>
      <c r="C84" s="61"/>
      <c r="D84" s="61"/>
      <c r="E84" s="61"/>
      <c r="F84" s="61"/>
      <c r="G84" s="61"/>
      <c r="H84" s="61"/>
      <c r="I84" s="61"/>
      <c r="J84" s="61"/>
      <c r="K84" s="61"/>
      <c r="L84" s="56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>
      <c r="A85" s="22"/>
      <c r="B85" s="55"/>
      <c r="C85" s="61" t="s">
        <v>117</v>
      </c>
      <c r="D85" s="61"/>
      <c r="E85" s="61"/>
      <c r="F85" s="61"/>
      <c r="G85" s="61"/>
      <c r="H85" s="61"/>
      <c r="I85" s="61"/>
      <c r="J85" s="61"/>
      <c r="K85" s="61"/>
      <c r="L85" s="56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2.75">
      <c r="A86" s="22"/>
      <c r="B86" s="55"/>
      <c r="C86" s="61"/>
      <c r="D86" s="61"/>
      <c r="E86" s="61"/>
      <c r="F86" s="61"/>
      <c r="G86" s="61"/>
      <c r="H86" s="61"/>
      <c r="I86" s="61"/>
      <c r="J86" s="61"/>
      <c r="K86" s="61"/>
      <c r="L86" s="56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ht="13.5" thickBot="1">
      <c r="A87" s="22"/>
      <c r="B87" s="55"/>
      <c r="C87" s="61" t="s">
        <v>118</v>
      </c>
      <c r="D87" s="61"/>
      <c r="E87" s="61"/>
      <c r="F87" s="61"/>
      <c r="G87" s="61"/>
      <c r="H87" s="61"/>
      <c r="I87" s="100" t="s">
        <v>19</v>
      </c>
      <c r="J87" s="100" t="s">
        <v>20</v>
      </c>
      <c r="K87" s="61"/>
      <c r="L87" s="56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ht="14.25" thickBot="1" thickTop="1">
      <c r="A88" s="22"/>
      <c r="B88" s="55"/>
      <c r="C88" s="101" t="s">
        <v>21</v>
      </c>
      <c r="D88" s="102" t="s">
        <v>22</v>
      </c>
      <c r="E88" s="103"/>
      <c r="F88" s="103"/>
      <c r="G88" s="103"/>
      <c r="H88" s="104"/>
      <c r="I88" s="303">
        <v>0.74</v>
      </c>
      <c r="J88" s="303">
        <v>0.35</v>
      </c>
      <c r="K88" s="61"/>
      <c r="L88" s="56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ht="13.5" thickTop="1">
      <c r="A89" s="22"/>
      <c r="B89" s="55"/>
      <c r="C89" s="105" t="s">
        <v>23</v>
      </c>
      <c r="D89" s="106" t="s">
        <v>24</v>
      </c>
      <c r="E89" s="107"/>
      <c r="F89" s="107"/>
      <c r="G89" s="107"/>
      <c r="H89" s="108"/>
      <c r="I89" s="61"/>
      <c r="J89" s="61"/>
      <c r="K89" s="61"/>
      <c r="L89" s="56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ht="13.5" thickBot="1">
      <c r="A90" s="22"/>
      <c r="B90" s="55"/>
      <c r="C90" s="109" t="s">
        <v>119</v>
      </c>
      <c r="D90" s="30" t="s">
        <v>120</v>
      </c>
      <c r="E90" s="61"/>
      <c r="F90" s="61"/>
      <c r="G90" s="61"/>
      <c r="H90" s="61"/>
      <c r="I90" s="110"/>
      <c r="J90" s="61"/>
      <c r="K90" s="61"/>
      <c r="L90" s="56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>
      <c r="A91" s="22"/>
      <c r="B91" s="55"/>
      <c r="C91" s="111"/>
      <c r="D91" s="111"/>
      <c r="E91" s="111"/>
      <c r="F91" s="111"/>
      <c r="G91" s="111"/>
      <c r="H91" s="111"/>
      <c r="I91" s="61"/>
      <c r="J91" s="61"/>
      <c r="K91" s="61"/>
      <c r="L91" s="56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ht="12.75">
      <c r="A92" s="22"/>
      <c r="B92" s="55"/>
      <c r="C92" s="61"/>
      <c r="D92" s="61"/>
      <c r="E92" s="61"/>
      <c r="F92" s="61"/>
      <c r="G92" s="61"/>
      <c r="H92" s="61"/>
      <c r="I92" s="61"/>
      <c r="J92" s="61"/>
      <c r="K92" s="61"/>
      <c r="L92" s="56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ht="12.75">
      <c r="A93" s="22"/>
      <c r="B93" s="55"/>
      <c r="C93" s="61" t="s">
        <v>121</v>
      </c>
      <c r="D93" s="61"/>
      <c r="E93" s="61"/>
      <c r="F93" s="61"/>
      <c r="G93" s="61"/>
      <c r="H93" s="61"/>
      <c r="I93" s="61"/>
      <c r="J93" s="61"/>
      <c r="K93" s="61"/>
      <c r="L93" s="56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2.75">
      <c r="A94" s="22"/>
      <c r="B94" s="55"/>
      <c r="C94" s="61"/>
      <c r="D94" s="61"/>
      <c r="E94" s="61"/>
      <c r="F94" s="61"/>
      <c r="G94" s="61"/>
      <c r="H94" s="61"/>
      <c r="I94" s="61"/>
      <c r="J94" s="61"/>
      <c r="K94" s="61"/>
      <c r="L94" s="56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ht="12.75">
      <c r="A95" s="22"/>
      <c r="B95" s="55"/>
      <c r="C95" s="99" t="s">
        <v>122</v>
      </c>
      <c r="D95" s="61"/>
      <c r="E95" s="61"/>
      <c r="F95" s="61"/>
      <c r="G95" s="61"/>
      <c r="H95" s="61"/>
      <c r="I95" s="61"/>
      <c r="J95" s="61"/>
      <c r="K95" s="61"/>
      <c r="L95" s="56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2.75">
      <c r="A96" s="22"/>
      <c r="B96" s="55"/>
      <c r="C96" s="61" t="s">
        <v>190</v>
      </c>
      <c r="D96" s="61"/>
      <c r="E96" s="61"/>
      <c r="F96" s="61"/>
      <c r="G96" s="61"/>
      <c r="H96" s="61"/>
      <c r="I96" s="61"/>
      <c r="J96" s="61"/>
      <c r="K96" s="61"/>
      <c r="L96" s="56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12.75">
      <c r="A97" s="22"/>
      <c r="B97" s="55"/>
      <c r="C97" s="61" t="s">
        <v>191</v>
      </c>
      <c r="D97" s="61"/>
      <c r="E97" s="61"/>
      <c r="F97" s="61"/>
      <c r="G97" s="61"/>
      <c r="H97" s="61"/>
      <c r="I97" s="61"/>
      <c r="J97" s="61"/>
      <c r="K97" s="61"/>
      <c r="L97" s="56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2.75">
      <c r="A98" s="22"/>
      <c r="B98" s="55"/>
      <c r="C98" s="61"/>
      <c r="D98" s="61"/>
      <c r="E98" s="61"/>
      <c r="F98" s="61"/>
      <c r="G98" s="61"/>
      <c r="H98" s="61"/>
      <c r="I98" s="61"/>
      <c r="J98" s="61"/>
      <c r="K98" s="61"/>
      <c r="L98" s="56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12.75">
      <c r="A99" s="22"/>
      <c r="B99" s="55"/>
      <c r="C99" s="99" t="s">
        <v>193</v>
      </c>
      <c r="D99" s="61"/>
      <c r="E99" s="61"/>
      <c r="F99" s="61"/>
      <c r="G99" s="61"/>
      <c r="H99" s="61"/>
      <c r="I99" s="61"/>
      <c r="J99" s="61"/>
      <c r="K99" s="61"/>
      <c r="L99" s="56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12.75">
      <c r="A100" s="22"/>
      <c r="B100" s="30"/>
      <c r="C100" s="112" t="s">
        <v>123</v>
      </c>
      <c r="D100" s="304"/>
      <c r="E100" s="22" t="s">
        <v>194</v>
      </c>
      <c r="F100" s="22" t="s">
        <v>210</v>
      </c>
      <c r="G100" s="22"/>
      <c r="H100" s="22"/>
      <c r="I100" s="22"/>
      <c r="J100" s="22"/>
      <c r="K100" s="304"/>
      <c r="L100" s="33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12.75">
      <c r="A101" s="22"/>
      <c r="B101" s="30"/>
      <c r="C101" s="304" t="s">
        <v>192</v>
      </c>
      <c r="D101" s="22"/>
      <c r="E101" s="22"/>
      <c r="F101" s="22"/>
      <c r="G101" s="22"/>
      <c r="H101" s="22"/>
      <c r="I101" s="22"/>
      <c r="J101" s="22"/>
      <c r="K101" s="22"/>
      <c r="L101" s="33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12.75">
      <c r="A102" s="22"/>
      <c r="B102" s="30"/>
      <c r="L102" s="33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12.75">
      <c r="A103" s="22"/>
      <c r="B103" s="30"/>
      <c r="C103" s="112" t="s">
        <v>124</v>
      </c>
      <c r="D103" s="22"/>
      <c r="E103" s="22" t="s">
        <v>194</v>
      </c>
      <c r="F103" s="22" t="s">
        <v>211</v>
      </c>
      <c r="G103" s="22"/>
      <c r="H103" s="22"/>
      <c r="I103" s="22"/>
      <c r="J103" s="22"/>
      <c r="K103" s="304"/>
      <c r="L103" s="3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2.75">
      <c r="A104" s="22"/>
      <c r="B104" s="30"/>
      <c r="C104" s="304" t="s">
        <v>192</v>
      </c>
      <c r="D104" s="22"/>
      <c r="E104" s="22"/>
      <c r="F104" s="22"/>
      <c r="G104" s="22"/>
      <c r="H104" s="22"/>
      <c r="I104" s="22"/>
      <c r="J104" s="22"/>
      <c r="K104" s="22"/>
      <c r="L104" s="33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2.75">
      <c r="A105" s="22"/>
      <c r="B105" s="30"/>
      <c r="H105" s="22"/>
      <c r="I105" s="22"/>
      <c r="J105" s="22"/>
      <c r="K105" s="22"/>
      <c r="L105" s="33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2.75">
      <c r="A106" s="22"/>
      <c r="B106" s="30"/>
      <c r="H106" s="22"/>
      <c r="I106" s="22"/>
      <c r="J106" s="22"/>
      <c r="K106" s="22"/>
      <c r="L106" s="33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>
      <c r="A107" s="22"/>
      <c r="B107" s="30"/>
      <c r="C107" s="112" t="s">
        <v>125</v>
      </c>
      <c r="D107" s="22"/>
      <c r="E107" s="22" t="s">
        <v>126</v>
      </c>
      <c r="F107" s="22"/>
      <c r="G107" s="22"/>
      <c r="H107" s="22"/>
      <c r="I107" s="22"/>
      <c r="J107" s="22"/>
      <c r="K107" s="22"/>
      <c r="L107" s="33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ht="12.75">
      <c r="A108" s="22"/>
      <c r="B108" s="30"/>
      <c r="C108" s="22"/>
      <c r="D108" s="22"/>
      <c r="E108" s="22"/>
      <c r="F108" s="22"/>
      <c r="G108" s="22"/>
      <c r="H108" s="22"/>
      <c r="I108" s="22"/>
      <c r="J108" s="22"/>
      <c r="K108" s="22"/>
      <c r="L108" s="33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12.75">
      <c r="A109" s="22"/>
      <c r="B109" s="30"/>
      <c r="C109" s="112" t="s">
        <v>127</v>
      </c>
      <c r="D109" s="22"/>
      <c r="E109" s="22" t="s">
        <v>128</v>
      </c>
      <c r="F109" s="22"/>
      <c r="G109" s="22"/>
      <c r="H109" s="22"/>
      <c r="I109" s="22"/>
      <c r="J109" s="22"/>
      <c r="K109" s="22"/>
      <c r="L109" s="33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12.75">
      <c r="A110" s="22"/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33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ht="12.75">
      <c r="A111" s="22"/>
      <c r="B111" s="30"/>
      <c r="C111" s="22"/>
      <c r="D111" s="22"/>
      <c r="E111" s="22"/>
      <c r="F111" s="22"/>
      <c r="G111" s="22"/>
      <c r="H111" s="22"/>
      <c r="I111" s="22"/>
      <c r="J111" s="22"/>
      <c r="K111" s="22"/>
      <c r="L111" s="33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ht="12.75">
      <c r="A112" s="22"/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33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ht="12.75">
      <c r="A113" s="22"/>
      <c r="B113" s="30"/>
      <c r="C113" s="22"/>
      <c r="D113" s="22"/>
      <c r="E113" s="22"/>
      <c r="F113" s="22"/>
      <c r="G113" s="22"/>
      <c r="H113" s="22"/>
      <c r="I113" s="22"/>
      <c r="J113" s="22"/>
      <c r="K113" s="22"/>
      <c r="L113" s="33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ht="12.75">
      <c r="A114" s="22"/>
      <c r="B114" s="30"/>
      <c r="C114" s="22"/>
      <c r="D114" s="22"/>
      <c r="E114" s="22"/>
      <c r="F114" s="22"/>
      <c r="G114" s="22"/>
      <c r="H114" s="22"/>
      <c r="I114" s="22"/>
      <c r="J114" s="22"/>
      <c r="K114" s="22"/>
      <c r="L114" s="33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12.75">
      <c r="A115" s="22"/>
      <c r="B115" s="30"/>
      <c r="C115" s="22"/>
      <c r="D115" s="22"/>
      <c r="E115" s="22"/>
      <c r="F115" s="22"/>
      <c r="G115" s="22"/>
      <c r="H115" s="22"/>
      <c r="I115" s="22"/>
      <c r="J115" s="22"/>
      <c r="K115" s="22"/>
      <c r="L115" s="33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ht="12.75">
      <c r="A116" s="22"/>
      <c r="B116" s="30"/>
      <c r="C116" s="22"/>
      <c r="D116" s="22"/>
      <c r="E116" s="22"/>
      <c r="F116" s="22"/>
      <c r="G116" s="22"/>
      <c r="H116" s="22"/>
      <c r="I116" s="22"/>
      <c r="J116" s="22"/>
      <c r="K116" s="22"/>
      <c r="L116" s="33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ht="12.75">
      <c r="A117" s="22"/>
      <c r="B117" s="30"/>
      <c r="C117" s="22"/>
      <c r="D117" s="22"/>
      <c r="E117" s="22"/>
      <c r="F117" s="22"/>
      <c r="G117" s="22"/>
      <c r="H117" s="22"/>
      <c r="I117" s="22"/>
      <c r="J117" s="22"/>
      <c r="K117" s="22"/>
      <c r="L117" s="33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ht="12.75">
      <c r="A118" s="22"/>
      <c r="B118" s="30"/>
      <c r="C118" s="22"/>
      <c r="D118" s="22"/>
      <c r="E118" s="22"/>
      <c r="F118" s="22"/>
      <c r="G118" s="22"/>
      <c r="H118" s="22"/>
      <c r="I118" s="22"/>
      <c r="J118" s="22"/>
      <c r="K118" s="22"/>
      <c r="L118" s="33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ht="12.75">
      <c r="A119" s="22"/>
      <c r="B119" s="30"/>
      <c r="C119" s="22"/>
      <c r="D119" s="22"/>
      <c r="E119" s="22"/>
      <c r="F119" s="22"/>
      <c r="G119" s="22"/>
      <c r="H119" s="22"/>
      <c r="I119" s="22"/>
      <c r="J119" s="22"/>
      <c r="K119" s="22"/>
      <c r="L119" s="33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ht="12.75">
      <c r="A120" s="22"/>
      <c r="B120" s="30"/>
      <c r="C120" s="22"/>
      <c r="D120" s="22"/>
      <c r="E120" s="22"/>
      <c r="F120" s="22"/>
      <c r="G120" s="22"/>
      <c r="H120" s="22"/>
      <c r="I120" s="22"/>
      <c r="J120" s="22"/>
      <c r="K120" s="22"/>
      <c r="L120" s="33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ht="12.75">
      <c r="A121" s="22"/>
      <c r="B121" s="30"/>
      <c r="C121" s="22"/>
      <c r="D121" s="22"/>
      <c r="E121" s="22"/>
      <c r="F121" s="22"/>
      <c r="G121" s="22"/>
      <c r="H121" s="22"/>
      <c r="I121" s="22"/>
      <c r="J121" s="22"/>
      <c r="K121" s="22"/>
      <c r="L121" s="33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ht="12.75">
      <c r="A122" s="22"/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5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ht="12.75">
      <c r="A123" s="22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ht="12.75">
      <c r="A124" s="22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ht="12.75">
      <c r="A125" s="22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ht="12.75">
      <c r="A126" s="22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ht="12.75">
      <c r="A127" s="22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ht="12.75">
      <c r="A128" s="22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ht="12.75">
      <c r="A129" s="22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ht="12.75">
      <c r="A130" s="22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ht="12.75">
      <c r="A131" s="22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ht="12.75">
      <c r="A132" s="22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ht="12.75">
      <c r="A133" s="2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ht="12.75">
      <c r="A134" s="22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ht="12.75">
      <c r="A135" s="2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ht="12.75">
      <c r="A136" s="2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ht="12.75">
      <c r="A137" s="2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t="12.75">
      <c r="A138" s="2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t="12.75">
      <c r="A139" s="2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ht="12.75">
      <c r="A140" s="2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ht="12.75">
      <c r="A141" s="2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ht="12.75">
      <c r="A142" s="2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3:11" ht="12.75"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3:11" ht="12.75"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3:11" ht="12.75"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3:11" ht="12.75"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3:11" ht="12.75"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3:11" ht="12.75">
      <c r="C199" s="22"/>
      <c r="D199" s="22"/>
      <c r="E199" s="22"/>
      <c r="F199" s="22"/>
      <c r="G199" s="22"/>
      <c r="H199" s="22"/>
      <c r="I199" s="22"/>
      <c r="J199" s="22"/>
      <c r="K199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Z109"/>
  <sheetViews>
    <sheetView showGridLines="0" zoomScalePageLayoutView="0" workbookViewId="0" topLeftCell="A1">
      <selection activeCell="H12" sqref="H12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11" width="9.7109375" style="23" customWidth="1"/>
    <col min="12" max="12" width="1.7109375" style="23" customWidth="1"/>
    <col min="13" max="16384" width="9.7109375" style="23" customWidth="1"/>
  </cols>
  <sheetData>
    <row r="1" spans="1:2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>
      <c r="A5" s="22"/>
      <c r="B5" s="30"/>
      <c r="C5" s="31" t="s">
        <v>129</v>
      </c>
      <c r="D5" s="22"/>
      <c r="E5" s="22"/>
      <c r="F5" s="22"/>
      <c r="G5" s="22"/>
      <c r="H5" s="22"/>
      <c r="I5" s="22"/>
      <c r="J5" s="22"/>
      <c r="K5" s="22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5" thickBot="1">
      <c r="A6" s="22"/>
      <c r="B6" s="30"/>
      <c r="C6" s="22"/>
      <c r="D6" s="22"/>
      <c r="E6" s="22"/>
      <c r="F6" s="22"/>
      <c r="G6" s="22"/>
      <c r="H6" s="22"/>
      <c r="I6" s="22"/>
      <c r="J6" s="22"/>
      <c r="K6" s="22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 customHeight="1" thickBot="1" thickTop="1">
      <c r="A7" s="22"/>
      <c r="B7" s="30"/>
      <c r="C7" s="70" t="s">
        <v>130</v>
      </c>
      <c r="D7" s="236"/>
      <c r="E7" s="174" t="s">
        <v>101</v>
      </c>
      <c r="F7" s="174"/>
      <c r="G7" s="174"/>
      <c r="H7" s="236"/>
      <c r="I7" s="174" t="s">
        <v>102</v>
      </c>
      <c r="J7" s="174"/>
      <c r="K7" s="174"/>
      <c r="L7" s="3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 thickTop="1">
      <c r="A8" s="22"/>
      <c r="B8" s="30"/>
      <c r="C8" s="74" t="s">
        <v>32</v>
      </c>
      <c r="D8" s="305" t="s">
        <v>110</v>
      </c>
      <c r="E8" s="306"/>
      <c r="F8" s="307" t="s">
        <v>111</v>
      </c>
      <c r="G8" s="307"/>
      <c r="H8" s="305" t="s">
        <v>110</v>
      </c>
      <c r="I8" s="306"/>
      <c r="J8" s="307" t="s">
        <v>111</v>
      </c>
      <c r="K8" s="307"/>
      <c r="L8" s="3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>
      <c r="A9" s="22"/>
      <c r="B9" s="30"/>
      <c r="C9" s="213"/>
      <c r="D9" s="79" t="s">
        <v>80</v>
      </c>
      <c r="E9" s="80" t="s">
        <v>35</v>
      </c>
      <c r="F9" s="81" t="s">
        <v>80</v>
      </c>
      <c r="G9" s="82" t="s">
        <v>35</v>
      </c>
      <c r="H9" s="79" t="s">
        <v>80</v>
      </c>
      <c r="I9" s="80" t="s">
        <v>35</v>
      </c>
      <c r="J9" s="81" t="s">
        <v>80</v>
      </c>
      <c r="K9" s="82" t="s">
        <v>35</v>
      </c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9.75" customHeight="1" thickTop="1">
      <c r="A10" s="22"/>
      <c r="B10" s="30"/>
      <c r="C10" s="215"/>
      <c r="D10" s="111"/>
      <c r="E10" s="111"/>
      <c r="F10" s="111"/>
      <c r="G10" s="111"/>
      <c r="H10" s="111"/>
      <c r="I10" s="111"/>
      <c r="J10" s="111"/>
      <c r="K10" s="111"/>
      <c r="L10" s="3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 customHeight="1" thickBot="1">
      <c r="A11" s="22"/>
      <c r="B11" s="30"/>
      <c r="C11" s="308">
        <f>Inputs!C147</f>
        <v>0</v>
      </c>
      <c r="D11" s="397">
        <f>(1.7)*((Inputs!F147)/1.5)*((365-Inputs!$I$139)/235)*((Inputs!$I$140)/15)*(1/24)*(Inputs!G147/43560)</f>
        <v>0</v>
      </c>
      <c r="E11" s="398">
        <f>(1.7)*((Inputs!F147)/1.5)*((365-Inputs!$I$139)/235)*((Inputs!$I$140)/15)*365*(1/2000)*(Inputs!G147/43560)</f>
        <v>0</v>
      </c>
      <c r="F11" s="399">
        <f>D11-(D11*(Inputs!I147/100))</f>
        <v>0</v>
      </c>
      <c r="G11" s="400">
        <f>E11-(E11*(Inputs!I147/100))</f>
        <v>0</v>
      </c>
      <c r="H11" s="397">
        <f>0.47*(1.7)*((Inputs!F147)/1.5)*((365-Inputs!$I$139)/235)*((Inputs!$I$140)/15)*(1/24)*(Inputs!G147/43560)</f>
        <v>0</v>
      </c>
      <c r="I11" s="398">
        <f>0.47*(1.7)*((Inputs!F147)/1.5)*((365-Inputs!$I$139)/235)*((Inputs!$I$140)/15)*365*(1/2000)*(Inputs!G147/43560)</f>
        <v>0</v>
      </c>
      <c r="J11" s="399">
        <f>H11-(H11*(Inputs!I147/100))</f>
        <v>0</v>
      </c>
      <c r="K11" s="400">
        <f>I11-(I11*(Inputs!I147/100))</f>
        <v>0</v>
      </c>
      <c r="L11" s="3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 customHeight="1" thickBot="1">
      <c r="A12" s="22"/>
      <c r="B12" s="30"/>
      <c r="C12" s="309">
        <f>Inputs!C148</f>
        <v>0</v>
      </c>
      <c r="D12" s="397">
        <f>(1.7)*((Inputs!F148)/1.5)*((365-Inputs!$I$139)/235)*((Inputs!$I$140)/15)*(1/24)*(Inputs!G148/43560)</f>
        <v>0</v>
      </c>
      <c r="E12" s="398">
        <f>(1.7)*((Inputs!F148)/1.5)*((365-Inputs!$I$139)/235)*((Inputs!$I$140)/15)*365*(1/2000)*(Inputs!G148/43560)</f>
        <v>0</v>
      </c>
      <c r="F12" s="399">
        <f>D12-(D12*(Inputs!I148/100))</f>
        <v>0</v>
      </c>
      <c r="G12" s="400">
        <f>E12-(E12*(Inputs!I148/100))</f>
        <v>0</v>
      </c>
      <c r="H12" s="397">
        <f>0.47*(1.7)*((Inputs!F148)/1.5)*((365-Inputs!$I$139)/235)*((Inputs!$I$140)/15)*(1/24)*(Inputs!G148/43560)</f>
        <v>0</v>
      </c>
      <c r="I12" s="398">
        <f>0.47*(1.7)*((Inputs!F148)/1.5)*((365-Inputs!$I$139)/235)*((Inputs!$I$140)/15)*365*(1/2000)*(Inputs!G148/43560)</f>
        <v>0</v>
      </c>
      <c r="J12" s="399">
        <f>H12-(H12*(Inputs!I148/100))</f>
        <v>0</v>
      </c>
      <c r="K12" s="400">
        <f>I12-(I12*(Inputs!I148/100))</f>
        <v>0</v>
      </c>
      <c r="L12" s="3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 thickBot="1">
      <c r="A13" s="22"/>
      <c r="B13" s="30"/>
      <c r="C13" s="309">
        <f>Inputs!C149</f>
        <v>0</v>
      </c>
      <c r="D13" s="397">
        <f>(1.7)*((Inputs!F149)/1.5)*((365-Inputs!$I$139)/235)*((Inputs!$I$140)/15)*(1/24)*(Inputs!G149/43560)</f>
        <v>0</v>
      </c>
      <c r="E13" s="398">
        <f>(1.7)*((Inputs!F149)/1.5)*((365-Inputs!$I$139)/235)*((Inputs!$I$140)/15)*365*(1/2000)*(Inputs!G149/43560)</f>
        <v>0</v>
      </c>
      <c r="F13" s="399">
        <f>D13-(D13*(Inputs!I149/100))</f>
        <v>0</v>
      </c>
      <c r="G13" s="400">
        <f>E13-(E13*(Inputs!I149/100))</f>
        <v>0</v>
      </c>
      <c r="H13" s="397">
        <f>0.47*(1.7)*((Inputs!F149)/1.5)*((365-Inputs!$I$139)/235)*((Inputs!$I$140)/15)*(1/24)*(Inputs!G149/43560)</f>
        <v>0</v>
      </c>
      <c r="I13" s="398">
        <f>0.47*(1.7)*((Inputs!F149)/1.5)*((365-Inputs!$I$139)/235)*((Inputs!$I$140)/15)*365*(1/2000)*(Inputs!G149/43560)</f>
        <v>0</v>
      </c>
      <c r="J13" s="399">
        <f>H13-(H13*(Inputs!I149/100))</f>
        <v>0</v>
      </c>
      <c r="K13" s="400">
        <f>I13-(I13*(Inputs!I149/100))</f>
        <v>0</v>
      </c>
      <c r="L13" s="3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.75" customHeight="1" thickBot="1">
      <c r="A14" s="22"/>
      <c r="B14" s="30"/>
      <c r="C14" s="309">
        <f>Inputs!C150</f>
        <v>0</v>
      </c>
      <c r="D14" s="397">
        <f>(1.7)*((Inputs!F150)/1.5)*((365-Inputs!$I$139)/235)*((Inputs!$I$140)/15)*(1/24)*(Inputs!G150/43560)</f>
        <v>0</v>
      </c>
      <c r="E14" s="398">
        <f>(1.7)*((Inputs!F150)/1.5)*((365-Inputs!$I$139)/235)*((Inputs!$I$140)/15)*365*(1/2000)*(Inputs!G150/43560)</f>
        <v>0</v>
      </c>
      <c r="F14" s="399">
        <f>D14-(D14*(Inputs!I150/100))</f>
        <v>0</v>
      </c>
      <c r="G14" s="400">
        <f>E14-(E14*(Inputs!I150/100))</f>
        <v>0</v>
      </c>
      <c r="H14" s="397">
        <f>0.47*(1.7)*((Inputs!F150)/1.5)*((365-Inputs!$I$139)/235)*((Inputs!$I$140)/15)*(1/24)*(Inputs!G150/43560)</f>
        <v>0</v>
      </c>
      <c r="I14" s="398">
        <f>0.47*(1.7)*((Inputs!F150)/1.5)*((365-Inputs!$I$139)/235)*((Inputs!$I$140)/15)*365*(1/2000)*(Inputs!G150/43560)</f>
        <v>0</v>
      </c>
      <c r="J14" s="399">
        <f>H14-(H14*(Inputs!I150/100))</f>
        <v>0</v>
      </c>
      <c r="K14" s="400">
        <f>I14-(I14*(Inputs!I150/100))</f>
        <v>0</v>
      </c>
      <c r="L14" s="3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 customHeight="1" thickBot="1">
      <c r="A15" s="22"/>
      <c r="B15" s="30"/>
      <c r="C15" s="309">
        <f>Inputs!C151</f>
        <v>0</v>
      </c>
      <c r="D15" s="397">
        <f>(1.7)*((Inputs!F151)/1.5)*((365-Inputs!$I$139)/235)*((Inputs!$I$140)/15)*(1/24)*(Inputs!G151/43560)</f>
        <v>0</v>
      </c>
      <c r="E15" s="398">
        <f>(1.7)*((Inputs!F151)/1.5)*((365-Inputs!$I$139)/235)*((Inputs!$I$140)/15)*365*(1/2000)*(Inputs!G151/43560)</f>
        <v>0</v>
      </c>
      <c r="F15" s="399">
        <f>D15-(D15*(Inputs!I151/100))</f>
        <v>0</v>
      </c>
      <c r="G15" s="400">
        <f>E15-(E15*(Inputs!I151/100))</f>
        <v>0</v>
      </c>
      <c r="H15" s="397">
        <f>0.47*(1.7)*((Inputs!F151)/1.5)*((365-Inputs!$I$139)/235)*((Inputs!$I$140)/15)*(1/24)*(Inputs!G151/43560)</f>
        <v>0</v>
      </c>
      <c r="I15" s="398">
        <f>0.47*(1.7)*((Inputs!F151)/1.5)*((365-Inputs!$I$139)/235)*((Inputs!$I$140)/15)*365*(1/2000)*(Inputs!G151/43560)</f>
        <v>0</v>
      </c>
      <c r="J15" s="399">
        <f>H15-(H15*(Inputs!I151/100))</f>
        <v>0</v>
      </c>
      <c r="K15" s="400">
        <f>I15-(I15*(Inputs!I151/100))</f>
        <v>0</v>
      </c>
      <c r="L15" s="3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 thickBot="1">
      <c r="A16" s="22"/>
      <c r="B16" s="30"/>
      <c r="C16" s="309">
        <f>Inputs!C152</f>
        <v>0</v>
      </c>
      <c r="D16" s="397">
        <f>(1.7)*((Inputs!F152)/1.5)*((365-Inputs!$I$139)/235)*((Inputs!$I$140)/15)*(1/24)*(Inputs!G152/43560)</f>
        <v>0</v>
      </c>
      <c r="E16" s="398">
        <f>(1.7)*((Inputs!F152)/1.5)*((365-Inputs!$I$139)/235)*((Inputs!$I$140)/15)*365*(1/2000)*(Inputs!G152/43560)</f>
        <v>0</v>
      </c>
      <c r="F16" s="399">
        <f>D16-(D16*(Inputs!I152/100))</f>
        <v>0</v>
      </c>
      <c r="G16" s="400">
        <f>E16-(E16*(Inputs!I152/100))</f>
        <v>0</v>
      </c>
      <c r="H16" s="397">
        <f>0.47*(1.7)*((Inputs!F152)/1.5)*((365-Inputs!$I$139)/235)*((Inputs!$I$140)/15)*(1/24)*(Inputs!G152/43560)</f>
        <v>0</v>
      </c>
      <c r="I16" s="398">
        <f>0.47*(1.7)*((Inputs!F152)/1.5)*((365-Inputs!$I$139)/235)*((Inputs!$I$140)/15)*365*(1/2000)*(Inputs!G152/43560)</f>
        <v>0</v>
      </c>
      <c r="J16" s="399">
        <f>H16-(H16*(Inputs!I152/100))</f>
        <v>0</v>
      </c>
      <c r="K16" s="400">
        <f>I16-(I16*(Inputs!I152/100))</f>
        <v>0</v>
      </c>
      <c r="L16" s="3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thickBot="1">
      <c r="A17" s="22"/>
      <c r="B17" s="30"/>
      <c r="C17" s="309">
        <f>Inputs!C153</f>
        <v>0</v>
      </c>
      <c r="D17" s="397">
        <f>(1.7)*((Inputs!F153)/1.5)*((365-Inputs!$I$139)/235)*((Inputs!$I$140)/15)*(1/24)*(Inputs!G153/43560)</f>
        <v>0</v>
      </c>
      <c r="E17" s="398">
        <f>(1.7)*((Inputs!F153)/1.5)*((365-Inputs!$I$139)/235)*((Inputs!$I$140)/15)*365*(1/2000)*(Inputs!G153/43560)</f>
        <v>0</v>
      </c>
      <c r="F17" s="399">
        <f>D17-(D17*(Inputs!I153/100))</f>
        <v>0</v>
      </c>
      <c r="G17" s="400">
        <f>E17-(E17*(Inputs!I153/100))</f>
        <v>0</v>
      </c>
      <c r="H17" s="397">
        <f>0.47*(1.7)*((Inputs!F153)/1.5)*((365-Inputs!$I$139)/235)*((Inputs!$I$140)/15)*(1/24)*(Inputs!G153/43560)</f>
        <v>0</v>
      </c>
      <c r="I17" s="398">
        <f>0.47*(1.7)*((Inputs!F153)/1.5)*((365-Inputs!$I$139)/235)*((Inputs!$I$140)/15)*365*(1/2000)*(Inputs!G153/43560)</f>
        <v>0</v>
      </c>
      <c r="J17" s="399">
        <f>H17-(H17*(Inputs!I153/100))</f>
        <v>0</v>
      </c>
      <c r="K17" s="400">
        <f>I17-(I17*(Inputs!I153/100))</f>
        <v>0</v>
      </c>
      <c r="L17" s="3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thickBot="1">
      <c r="A18" s="22"/>
      <c r="B18" s="30"/>
      <c r="C18" s="309">
        <f>Inputs!C154</f>
        <v>0</v>
      </c>
      <c r="D18" s="397">
        <f>(1.7)*((Inputs!F154)/1.5)*((365-Inputs!$I$139)/235)*((Inputs!$I$140)/15)*(1/24)*(Inputs!G154/43560)</f>
        <v>0</v>
      </c>
      <c r="E18" s="398">
        <f>(1.7)*((Inputs!F154)/1.5)*((365-Inputs!$I$139)/235)*((Inputs!$I$140)/15)*365*(1/2000)*(Inputs!G154/43560)</f>
        <v>0</v>
      </c>
      <c r="F18" s="399">
        <f>D18-(D18*(Inputs!I154/100))</f>
        <v>0</v>
      </c>
      <c r="G18" s="400">
        <f>E18-(E18*(Inputs!I154/100))</f>
        <v>0</v>
      </c>
      <c r="H18" s="397">
        <f>0.47*(1.7)*((Inputs!F154)/1.5)*((365-Inputs!$I$139)/235)*((Inputs!$I$140)/15)*(1/24)*(Inputs!G154/43560)</f>
        <v>0</v>
      </c>
      <c r="I18" s="398">
        <f>0.47*(1.7)*((Inputs!F154)/1.5)*((365-Inputs!$I$139)/235)*((Inputs!$I$140)/15)*365*(1/2000)*(Inputs!G154/43560)</f>
        <v>0</v>
      </c>
      <c r="J18" s="399">
        <f>H18-(H18*(Inputs!I154/100))</f>
        <v>0</v>
      </c>
      <c r="K18" s="400">
        <f>I18-(I18*(Inputs!I154/100))</f>
        <v>0</v>
      </c>
      <c r="L18" s="3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thickBot="1">
      <c r="A19" s="22"/>
      <c r="B19" s="30"/>
      <c r="C19" s="309">
        <f>Inputs!C155</f>
        <v>0</v>
      </c>
      <c r="D19" s="397">
        <f>(1.7)*((Inputs!F155)/1.5)*((365-Inputs!$I$139)/235)*((Inputs!$I$140)/15)*(1/24)*(Inputs!G155/43560)</f>
        <v>0</v>
      </c>
      <c r="E19" s="398">
        <f>(1.7)*((Inputs!F155)/1.5)*((365-Inputs!$I$139)/235)*((Inputs!$I$140)/15)*365*(1/2000)*(Inputs!G155/43560)</f>
        <v>0</v>
      </c>
      <c r="F19" s="399">
        <f>D19-(D19*(Inputs!I155/100))</f>
        <v>0</v>
      </c>
      <c r="G19" s="400">
        <f>E19-(E19*(Inputs!I155/100))</f>
        <v>0</v>
      </c>
      <c r="H19" s="397">
        <f>0.47*(1.7)*((Inputs!F155)/1.5)*((365-Inputs!$I$139)/235)*((Inputs!$I$140)/15)*(1/24)*(Inputs!G155/43560)</f>
        <v>0</v>
      </c>
      <c r="I19" s="398">
        <f>0.47*(1.7)*((Inputs!F155)/1.5)*((365-Inputs!$I$139)/235)*((Inputs!$I$140)/15)*365*(1/2000)*(Inputs!G155/43560)</f>
        <v>0</v>
      </c>
      <c r="J19" s="399">
        <f>H19-(H19*(Inputs!I155/100))</f>
        <v>0</v>
      </c>
      <c r="K19" s="400">
        <f>I19-(I19*(Inputs!I155/100))</f>
        <v>0</v>
      </c>
      <c r="L19" s="39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thickBot="1">
      <c r="A20" s="22"/>
      <c r="B20" s="30"/>
      <c r="C20" s="309">
        <f>Inputs!C156</f>
        <v>0</v>
      </c>
      <c r="D20" s="397">
        <f>(1.7)*((Inputs!F156)/1.5)*((365-Inputs!$I$139)/235)*((Inputs!$I$140)/15)*(1/24)*(Inputs!G156/43560)</f>
        <v>0</v>
      </c>
      <c r="E20" s="398">
        <f>(1.7)*((Inputs!F156)/1.5)*((365-Inputs!$I$139)/235)*((Inputs!$I$140)/15)*365*(1/2000)*(Inputs!G156/43560)</f>
        <v>0</v>
      </c>
      <c r="F20" s="399">
        <f>D20-(D20*(Inputs!I156/100))</f>
        <v>0</v>
      </c>
      <c r="G20" s="400">
        <f>E20-(E20*(Inputs!I156/100))</f>
        <v>0</v>
      </c>
      <c r="H20" s="397">
        <f>0.47*(1.7)*((Inputs!F156)/1.5)*((365-Inputs!$I$139)/235)*((Inputs!$I$140)/15)*(1/24)*(Inputs!G156/43560)</f>
        <v>0</v>
      </c>
      <c r="I20" s="398">
        <f>0.47*(1.7)*((Inputs!F156)/1.5)*((365-Inputs!$I$139)/235)*((Inputs!$I$140)/15)*365*(1/2000)*(Inputs!G156/43560)</f>
        <v>0</v>
      </c>
      <c r="J20" s="399">
        <f>H20-(H20*(Inputs!I156/100))</f>
        <v>0</v>
      </c>
      <c r="K20" s="400">
        <f>I20-(I20*(Inputs!I156/100))</f>
        <v>0</v>
      </c>
      <c r="L20" s="39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thickBot="1">
      <c r="A21" s="22"/>
      <c r="B21" s="30"/>
      <c r="C21" s="309">
        <f>Inputs!C157</f>
        <v>0</v>
      </c>
      <c r="D21" s="397">
        <f>(1.7)*((Inputs!F157)/1.5)*((365-Inputs!$I$139)/235)*((Inputs!$I$140)/15)*(1/24)*(Inputs!G157/43560)</f>
        <v>0</v>
      </c>
      <c r="E21" s="398">
        <f>(1.7)*((Inputs!F157)/1.5)*((365-Inputs!$I$139)/235)*((Inputs!$I$140)/15)*365*(1/2000)*(Inputs!G157/43560)</f>
        <v>0</v>
      </c>
      <c r="F21" s="399">
        <f>D21-(D21*(Inputs!I157/100))</f>
        <v>0</v>
      </c>
      <c r="G21" s="400">
        <f>E21-(E21*(Inputs!I157/100))</f>
        <v>0</v>
      </c>
      <c r="H21" s="397">
        <f>0.47*(1.7)*((Inputs!F157)/1.5)*((365-Inputs!$I$139)/235)*((Inputs!$I$140)/15)*(1/24)*(Inputs!G157/43560)</f>
        <v>0</v>
      </c>
      <c r="I21" s="398">
        <f>0.47*(1.7)*((Inputs!F157)/1.5)*((365-Inputs!$I$139)/235)*((Inputs!$I$140)/15)*365*(1/2000)*(Inputs!G157/43560)</f>
        <v>0</v>
      </c>
      <c r="J21" s="399">
        <f>H21-(H21*(Inputs!I157/100))</f>
        <v>0</v>
      </c>
      <c r="K21" s="400">
        <f>I21-(I21*(Inputs!I157/100))</f>
        <v>0</v>
      </c>
      <c r="L21" s="39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>
      <c r="A22" s="22"/>
      <c r="B22" s="30"/>
      <c r="C22" s="309">
        <f>Inputs!C158</f>
        <v>0</v>
      </c>
      <c r="D22" s="397">
        <f>(1.7)*((Inputs!F158)/1.5)*((365-Inputs!$I$139)/235)*((Inputs!$I$140)/15)*(1/24)*(Inputs!G158/43560)</f>
        <v>0</v>
      </c>
      <c r="E22" s="398">
        <f>(1.7)*((Inputs!F158)/1.5)*((365-Inputs!$I$139)/235)*((Inputs!$I$140)/15)*365*(1/2000)*(Inputs!G158/43560)</f>
        <v>0</v>
      </c>
      <c r="F22" s="399">
        <f>D22-(D22*(Inputs!I158/100))</f>
        <v>0</v>
      </c>
      <c r="G22" s="400">
        <f>E22-(E22*(Inputs!I158/100))</f>
        <v>0</v>
      </c>
      <c r="H22" s="397">
        <f>0.47*(1.7)*((Inputs!F158)/1.5)*((365-Inputs!$I$139)/235)*((Inputs!$I$140)/15)*(1/24)*(Inputs!G158/43560)</f>
        <v>0</v>
      </c>
      <c r="I22" s="398">
        <f>0.47*(1.7)*((Inputs!F158)/1.5)*((365-Inputs!$I$139)/235)*((Inputs!$I$140)/15)*365*(1/2000)*(Inputs!G158/43560)</f>
        <v>0</v>
      </c>
      <c r="J22" s="399">
        <f>H22-(H22*(Inputs!I158/100))</f>
        <v>0</v>
      </c>
      <c r="K22" s="400">
        <f>I22-(I22*(Inputs!I158/100))</f>
        <v>0</v>
      </c>
      <c r="L22" s="39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thickBot="1">
      <c r="A23" s="22"/>
      <c r="B23" s="30"/>
      <c r="C23" s="310"/>
      <c r="D23" s="401"/>
      <c r="E23" s="402"/>
      <c r="F23" s="403"/>
      <c r="G23" s="404"/>
      <c r="H23" s="401"/>
      <c r="I23" s="402"/>
      <c r="J23" s="403"/>
      <c r="K23" s="404"/>
      <c r="L23" s="3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thickBot="1" thickTop="1">
      <c r="A24" s="22"/>
      <c r="B24" s="30"/>
      <c r="C24" s="70" t="s">
        <v>113</v>
      </c>
      <c r="D24" s="405">
        <f>SUM($D$11:$D$22)</f>
        <v>0</v>
      </c>
      <c r="E24" s="406">
        <f>SUM($E$11:$E$22)</f>
        <v>0</v>
      </c>
      <c r="F24" s="407">
        <f>SUM($F$11:$F$22)</f>
        <v>0</v>
      </c>
      <c r="G24" s="408">
        <f>SUM($G$11:$G$22)</f>
        <v>0</v>
      </c>
      <c r="H24" s="405">
        <f>SUM($H$11:$H$22)</f>
        <v>0</v>
      </c>
      <c r="I24" s="406">
        <f>SUM($I$11:$I$22)</f>
        <v>0</v>
      </c>
      <c r="J24" s="407">
        <f>SUM($J$11:$J$22)</f>
        <v>0</v>
      </c>
      <c r="K24" s="408">
        <f>SUM($K$11:$K$22)</f>
        <v>0</v>
      </c>
      <c r="L24" s="39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5" thickTop="1">
      <c r="A25" s="22"/>
      <c r="B25" s="30"/>
      <c r="C25" s="311"/>
      <c r="D25" s="311"/>
      <c r="E25" s="311"/>
      <c r="F25" s="311"/>
      <c r="G25" s="311"/>
      <c r="H25" s="311"/>
      <c r="I25" s="311"/>
      <c r="J25" s="311"/>
      <c r="K25" s="311"/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22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22"/>
      <c r="B27" s="30"/>
      <c r="J27" s="22"/>
      <c r="K27" s="22"/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22"/>
      <c r="B28" s="30"/>
      <c r="J28" s="22"/>
      <c r="K28" s="22"/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22"/>
      <c r="B29" s="30"/>
      <c r="J29" s="22"/>
      <c r="K29" s="22"/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30"/>
      <c r="J30" s="22"/>
      <c r="K30" s="22"/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30"/>
      <c r="C31" s="112" t="s">
        <v>114</v>
      </c>
      <c r="D31" s="22"/>
      <c r="E31" s="22"/>
      <c r="F31" s="22"/>
      <c r="G31" s="22"/>
      <c r="H31" s="22"/>
      <c r="I31" s="22"/>
      <c r="J31" s="22"/>
      <c r="K31" s="22"/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30"/>
      <c r="C32" s="312" t="s">
        <v>131</v>
      </c>
      <c r="D32" s="22"/>
      <c r="E32" s="22"/>
      <c r="F32" s="22"/>
      <c r="G32" s="22"/>
      <c r="H32" s="22"/>
      <c r="I32" s="22"/>
      <c r="J32" s="22"/>
      <c r="K32" s="22"/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30"/>
      <c r="C34" s="22" t="s">
        <v>132</v>
      </c>
      <c r="D34" s="22"/>
      <c r="E34" s="22"/>
      <c r="F34" s="22"/>
      <c r="G34" s="22"/>
      <c r="H34" s="22"/>
      <c r="I34" s="22"/>
      <c r="J34" s="22"/>
      <c r="K34" s="22"/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22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>
      <c r="A36" s="22"/>
      <c r="B36" s="30"/>
      <c r="C36" s="22" t="s">
        <v>133</v>
      </c>
      <c r="D36" s="22"/>
      <c r="E36" s="22"/>
      <c r="F36" s="22"/>
      <c r="G36" s="22"/>
      <c r="H36" s="22"/>
      <c r="I36" s="22"/>
      <c r="J36" s="22"/>
      <c r="K36" s="22"/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 customHeight="1">
      <c r="A37" s="22"/>
      <c r="B37" s="30"/>
      <c r="C37" s="22"/>
      <c r="D37" s="22"/>
      <c r="E37" s="22"/>
      <c r="F37" s="22"/>
      <c r="G37" s="22"/>
      <c r="H37" s="22"/>
      <c r="I37" s="22"/>
      <c r="K37" s="22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>
      <c r="A38" s="22"/>
      <c r="B38" s="30"/>
      <c r="C38" s="22" t="s">
        <v>118</v>
      </c>
      <c r="D38" s="22"/>
      <c r="E38" s="22"/>
      <c r="F38" s="22"/>
      <c r="G38" s="22"/>
      <c r="H38" s="22"/>
      <c r="I38" s="22"/>
      <c r="K38" s="22"/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 customHeight="1">
      <c r="A39" s="22"/>
      <c r="B39" s="30"/>
      <c r="C39" s="22"/>
      <c r="D39" s="22"/>
      <c r="E39" s="22"/>
      <c r="F39" s="22"/>
      <c r="G39" s="22"/>
      <c r="H39" s="22"/>
      <c r="I39" s="22"/>
      <c r="K39" s="22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thickTop="1">
      <c r="A40" s="22"/>
      <c r="B40" s="30"/>
      <c r="C40" s="205" t="s">
        <v>53</v>
      </c>
      <c r="D40" s="103" t="s">
        <v>134</v>
      </c>
      <c r="E40" s="103"/>
      <c r="F40" s="103"/>
      <c r="G40" s="103"/>
      <c r="H40" s="103"/>
      <c r="I40" s="104"/>
      <c r="J40" s="22"/>
      <c r="K40" s="22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>
      <c r="A41" s="22"/>
      <c r="B41" s="30"/>
      <c r="C41" s="207" t="s">
        <v>38</v>
      </c>
      <c r="D41" s="107" t="s">
        <v>135</v>
      </c>
      <c r="E41" s="107"/>
      <c r="F41" s="107"/>
      <c r="G41" s="107"/>
      <c r="H41" s="313"/>
      <c r="I41" s="314"/>
      <c r="J41" s="22"/>
      <c r="K41" s="22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>
      <c r="A42" s="22"/>
      <c r="B42" s="30"/>
      <c r="C42" s="207" t="s">
        <v>40</v>
      </c>
      <c r="D42" s="107" t="s">
        <v>41</v>
      </c>
      <c r="E42" s="107"/>
      <c r="F42" s="107"/>
      <c r="G42" s="107"/>
      <c r="H42" s="107"/>
      <c r="I42" s="314"/>
      <c r="J42" s="22"/>
      <c r="K42" s="22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>
      <c r="A43" s="22"/>
      <c r="B43" s="30"/>
      <c r="C43" s="315"/>
      <c r="D43" s="22" t="s">
        <v>42</v>
      </c>
      <c r="E43" s="22"/>
      <c r="F43" s="22"/>
      <c r="G43" s="22"/>
      <c r="H43" s="22"/>
      <c r="I43" s="258"/>
      <c r="J43" s="22"/>
      <c r="K43" s="22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3.5" thickTop="1">
      <c r="A44" s="22"/>
      <c r="B44" s="30"/>
      <c r="C44" s="111"/>
      <c r="D44" s="111"/>
      <c r="E44" s="111"/>
      <c r="F44" s="111"/>
      <c r="G44" s="111"/>
      <c r="H44" s="111"/>
      <c r="I44" s="111"/>
      <c r="J44" s="22"/>
      <c r="K44" s="22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30"/>
      <c r="C45" s="22"/>
      <c r="D45" s="22"/>
      <c r="E45" s="22"/>
      <c r="F45" s="22"/>
      <c r="G45" s="22"/>
      <c r="H45" s="22"/>
      <c r="I45" s="22"/>
      <c r="J45" s="22"/>
      <c r="K45" s="22"/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30"/>
      <c r="C46" s="112" t="s">
        <v>200</v>
      </c>
      <c r="D46" s="22"/>
      <c r="E46" s="22"/>
      <c r="F46" s="22"/>
      <c r="G46" s="22"/>
      <c r="H46" s="22"/>
      <c r="I46" s="22"/>
      <c r="J46" s="22"/>
      <c r="K46" s="22"/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30"/>
      <c r="C47" s="112" t="s">
        <v>123</v>
      </c>
      <c r="D47" s="22"/>
      <c r="E47" s="22" t="s">
        <v>206</v>
      </c>
      <c r="F47" s="22"/>
      <c r="G47" s="22"/>
      <c r="H47" s="22"/>
      <c r="I47" s="22"/>
      <c r="J47" s="22"/>
      <c r="K47" s="22"/>
      <c r="L47" s="3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30"/>
      <c r="C48" s="112"/>
      <c r="D48" s="22"/>
      <c r="E48" s="22"/>
      <c r="F48" s="22"/>
      <c r="G48" s="22"/>
      <c r="H48" s="22"/>
      <c r="I48" s="22"/>
      <c r="J48" s="22"/>
      <c r="K48" s="22"/>
      <c r="L48" s="3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30"/>
      <c r="C49" s="112" t="s">
        <v>136</v>
      </c>
      <c r="D49" s="22"/>
      <c r="E49" s="22" t="s">
        <v>207</v>
      </c>
      <c r="F49" s="22"/>
      <c r="G49" s="22"/>
      <c r="H49" s="22"/>
      <c r="I49" s="22"/>
      <c r="J49" s="22"/>
      <c r="K49" s="22"/>
      <c r="L49" s="3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30"/>
      <c r="C50" s="112"/>
      <c r="D50" s="22"/>
      <c r="E50" s="22"/>
      <c r="F50" s="22"/>
      <c r="G50" s="22"/>
      <c r="H50" s="22"/>
      <c r="I50" s="22"/>
      <c r="J50" s="22"/>
      <c r="K50" s="22"/>
      <c r="L50" s="3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>
      <c r="A51" s="22"/>
      <c r="B51" s="30"/>
      <c r="C51" s="112" t="s">
        <v>137</v>
      </c>
      <c r="D51" s="22"/>
      <c r="E51" s="22" t="s">
        <v>138</v>
      </c>
      <c r="F51" s="22"/>
      <c r="G51" s="22"/>
      <c r="H51" s="22"/>
      <c r="I51" s="22"/>
      <c r="J51" s="22"/>
      <c r="K51" s="22"/>
      <c r="L51" s="33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>
      <c r="A52" s="22"/>
      <c r="B52" s="30"/>
      <c r="C52" s="112"/>
      <c r="D52" s="22"/>
      <c r="E52" s="22"/>
      <c r="F52" s="22"/>
      <c r="G52" s="22"/>
      <c r="H52" s="22"/>
      <c r="I52" s="22"/>
      <c r="J52" s="22"/>
      <c r="K52" s="22"/>
      <c r="L52" s="33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>
      <c r="A53" s="22"/>
      <c r="B53" s="30"/>
      <c r="C53" s="112" t="s">
        <v>139</v>
      </c>
      <c r="D53" s="22"/>
      <c r="E53" s="22" t="s">
        <v>140</v>
      </c>
      <c r="F53" s="22"/>
      <c r="G53" s="22"/>
      <c r="H53" s="22"/>
      <c r="I53" s="22"/>
      <c r="K53" s="22"/>
      <c r="L53" s="33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>
      <c r="A54" s="22"/>
      <c r="B54" s="316"/>
      <c r="C54" s="317"/>
      <c r="D54" s="317"/>
      <c r="E54" s="317"/>
      <c r="F54" s="317"/>
      <c r="G54" s="317"/>
      <c r="H54" s="317"/>
      <c r="I54" s="317"/>
      <c r="J54" s="317"/>
      <c r="K54" s="318"/>
      <c r="L54" s="319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>
      <c r="A55" s="22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>
      <c r="A56" s="2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>
      <c r="A57" s="22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>
      <c r="A58" s="2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B116"/>
  <sheetViews>
    <sheetView showGridLines="0" zoomScale="75" zoomScaleNormal="75" zoomScalePageLayoutView="0" workbookViewId="0" topLeftCell="A10">
      <selection activeCell="J45" sqref="J45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11" width="9.7109375" style="23" customWidth="1"/>
    <col min="12" max="12" width="1.7109375" style="23" customWidth="1"/>
    <col min="13" max="16" width="9.7109375" style="23" customWidth="1"/>
    <col min="17" max="17" width="4.7109375" style="23" customWidth="1"/>
    <col min="18" max="16384" width="9.7109375" style="23" customWidth="1"/>
  </cols>
  <sheetData>
    <row r="1" spans="1:2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30"/>
      <c r="C5" s="93" t="s">
        <v>141</v>
      </c>
      <c r="D5" s="61"/>
      <c r="E5" s="61"/>
      <c r="F5" s="61"/>
      <c r="G5" s="61"/>
      <c r="H5" s="61"/>
      <c r="I5" s="61"/>
      <c r="J5" s="61"/>
      <c r="K5" s="61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>
      <c r="A6" s="22"/>
      <c r="B6" s="30"/>
      <c r="C6" s="61"/>
      <c r="D6" s="61"/>
      <c r="E6" s="61"/>
      <c r="F6" s="61"/>
      <c r="G6" s="61"/>
      <c r="H6" s="61"/>
      <c r="I6" s="61"/>
      <c r="J6" s="61"/>
      <c r="K6" s="61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 customHeight="1" thickBot="1" thickTop="1">
      <c r="A7" s="22"/>
      <c r="B7" s="320"/>
      <c r="C7" s="321" t="s">
        <v>60</v>
      </c>
      <c r="D7" s="174"/>
      <c r="E7" s="174" t="s">
        <v>142</v>
      </c>
      <c r="F7" s="174"/>
      <c r="G7" s="322"/>
      <c r="H7" s="174"/>
      <c r="I7" s="174" t="s">
        <v>102</v>
      </c>
      <c r="J7" s="174"/>
      <c r="K7" s="322"/>
      <c r="L7" s="3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 customHeight="1" thickTop="1">
      <c r="A8" s="22"/>
      <c r="B8" s="320"/>
      <c r="C8" s="323" t="s">
        <v>143</v>
      </c>
      <c r="D8" s="307" t="s">
        <v>112</v>
      </c>
      <c r="E8" s="307"/>
      <c r="F8" s="324" t="s">
        <v>104</v>
      </c>
      <c r="G8" s="325"/>
      <c r="H8" s="307" t="s">
        <v>112</v>
      </c>
      <c r="I8" s="307"/>
      <c r="J8" s="324" t="s">
        <v>111</v>
      </c>
      <c r="K8" s="325"/>
      <c r="L8" s="3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2.75" customHeight="1">
      <c r="A9" s="22"/>
      <c r="B9" s="320"/>
      <c r="C9" s="326"/>
      <c r="D9" s="81" t="s">
        <v>80</v>
      </c>
      <c r="E9" s="94" t="s">
        <v>35</v>
      </c>
      <c r="F9" s="327" t="s">
        <v>80</v>
      </c>
      <c r="G9" s="83" t="s">
        <v>35</v>
      </c>
      <c r="H9" s="81" t="s">
        <v>80</v>
      </c>
      <c r="I9" s="94" t="s">
        <v>35</v>
      </c>
      <c r="J9" s="327" t="s">
        <v>80</v>
      </c>
      <c r="K9" s="83" t="s">
        <v>35</v>
      </c>
      <c r="L9" s="3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9.75" customHeight="1" thickBot="1">
      <c r="A10" s="22"/>
      <c r="B10" s="320"/>
      <c r="C10" s="215"/>
      <c r="D10" s="111"/>
      <c r="E10" s="111"/>
      <c r="F10" s="111"/>
      <c r="G10" s="111"/>
      <c r="H10" s="111"/>
      <c r="I10" s="111"/>
      <c r="J10" s="111"/>
      <c r="K10" s="216"/>
      <c r="L10" s="3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2.75" customHeight="1" thickBot="1">
      <c r="A11" s="22"/>
      <c r="B11" s="320"/>
      <c r="C11" s="328">
        <v>1</v>
      </c>
      <c r="D11" s="329">
        <f>(($I$35)*(((Inputs!$I$163)/12)^($I$36))*(((Inputs!H171)/3)^$I$37))*(Inputs!J171)*(Inputs!K171)</f>
        <v>0</v>
      </c>
      <c r="E11" s="330">
        <f>(($I$35)*(((Inputs!$I$163)/12)^($I$36))*(((Inputs!H171)/3)^$I$37))*(Inputs!J171)*(Inputs!L171)*(1/2000)</f>
        <v>0</v>
      </c>
      <c r="F11" s="331">
        <f>$D11*((100-Inputs!$N171)/100)</f>
        <v>0</v>
      </c>
      <c r="G11" s="332">
        <f>$E11*((100-Inputs!$N171)/100)</f>
        <v>0</v>
      </c>
      <c r="H11" s="333">
        <f>(($J$35)*(((Inputs!$I$163)/12)^($J$36))*(((Inputs!H171)/3)^$J$37))*(Inputs!J171)*(Inputs!K171)</f>
        <v>0</v>
      </c>
      <c r="I11" s="334">
        <f>(($J$35)*(((Inputs!$I$163)/12)^($J$36))*(((Inputs!H171)/3)^$J$37))*(Inputs!J171)*(Inputs!L171)*(1/2000)</f>
        <v>0</v>
      </c>
      <c r="J11" s="331">
        <f>$H11*((100-Inputs!$N171)/100)</f>
        <v>0</v>
      </c>
      <c r="K11" s="332">
        <f>$I11*((100-Inputs!$N171)/100)</f>
        <v>0</v>
      </c>
      <c r="L11" s="3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 customHeight="1" thickBot="1">
      <c r="A12" s="22"/>
      <c r="B12" s="320"/>
      <c r="C12" s="88">
        <v>2</v>
      </c>
      <c r="D12" s="329">
        <f>(($I$35)*(((Inputs!$I$163)/12)^($I$36))*(((Inputs!H172)/3)^$I$37))*(Inputs!J172)*(Inputs!K172)</f>
        <v>0</v>
      </c>
      <c r="E12" s="330">
        <f>(($I$35)*(((Inputs!$I$163)/12)^($I$36))*(((Inputs!H172)/3)^$I$37))*(Inputs!J172)*(Inputs!L172)*(1/2000)</f>
        <v>0</v>
      </c>
      <c r="F12" s="331">
        <f>$D12*((100-Inputs!$N172)/100)</f>
        <v>0</v>
      </c>
      <c r="G12" s="332">
        <f>$E12*((100-Inputs!$N172)/100)</f>
        <v>0</v>
      </c>
      <c r="H12" s="333">
        <f>(($J$35)*(((Inputs!$I$163)/12)^($J$36))*(((Inputs!H172)/3)^$J$37))*(Inputs!J172)*(Inputs!K172)</f>
        <v>0</v>
      </c>
      <c r="I12" s="334">
        <f>(($J$35)*(((Inputs!$I$163)/12)^($J$36))*(((Inputs!H172)/3)^$J$37))*(Inputs!J172)*(Inputs!L172)*(1/2000)</f>
        <v>0</v>
      </c>
      <c r="J12" s="331">
        <f>$H12*((100-Inputs!$N172)/100)</f>
        <v>0</v>
      </c>
      <c r="K12" s="332">
        <f>$I12*((100-Inputs!$N172)/100)</f>
        <v>0</v>
      </c>
      <c r="L12" s="3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 customHeight="1" thickBot="1">
      <c r="A13" s="22"/>
      <c r="B13" s="320"/>
      <c r="C13" s="88">
        <v>3</v>
      </c>
      <c r="D13" s="329">
        <f>(($I$35)*(((Inputs!$I$163)/12)^($I$36))*(((Inputs!H173)/3)^$I$37))*(Inputs!J173)*(Inputs!K173)</f>
        <v>0</v>
      </c>
      <c r="E13" s="330">
        <f>(($I$35)*(((Inputs!$I$163)/12)^($I$36))*(((Inputs!H173)/3)^$I$37))*(Inputs!J173)*(Inputs!L173)*(1/2000)</f>
        <v>0</v>
      </c>
      <c r="F13" s="331">
        <f>$D13*((100-Inputs!$N173)/100)</f>
        <v>0</v>
      </c>
      <c r="G13" s="332">
        <f>$E13*((100-Inputs!$N173)/100)</f>
        <v>0</v>
      </c>
      <c r="H13" s="333">
        <f>(($J$35)*(((Inputs!$I$163)/12)^($J$36))*(((Inputs!H173)/3)^$J$37))*(Inputs!J173)*(Inputs!K173)</f>
        <v>0</v>
      </c>
      <c r="I13" s="334">
        <f>(($J$35)*(((Inputs!$I$163)/12)^($J$36))*(((Inputs!H173)/3)^$J$37))*(Inputs!J173)*(Inputs!L173)*(1/2000)</f>
        <v>0</v>
      </c>
      <c r="J13" s="331">
        <f>$H13*((100-Inputs!$N173)/100)</f>
        <v>0</v>
      </c>
      <c r="K13" s="332">
        <f>$I13*((100-Inputs!$N173)/100)</f>
        <v>0</v>
      </c>
      <c r="L13" s="33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2.75" customHeight="1" thickBot="1">
      <c r="A14" s="22"/>
      <c r="B14" s="320"/>
      <c r="C14" s="88">
        <v>4</v>
      </c>
      <c r="D14" s="329">
        <f>(($I$35)*(((Inputs!$I$163)/12)^($I$36))*(((Inputs!H174)/3)^$I$37))*(Inputs!J174)*(Inputs!K174)</f>
        <v>0</v>
      </c>
      <c r="E14" s="330">
        <f>(($I$35)*(((Inputs!$I$163)/12)^($I$36))*(((Inputs!H174)/3)^$I$37))*(Inputs!J174)*(Inputs!L174)*(1/2000)</f>
        <v>0</v>
      </c>
      <c r="F14" s="331">
        <f>$D14*((100-Inputs!$N174)/100)</f>
        <v>0</v>
      </c>
      <c r="G14" s="332">
        <f>$E14*((100-Inputs!$N174)/100)</f>
        <v>0</v>
      </c>
      <c r="H14" s="333">
        <f>(($J$35)*(((Inputs!$I$163)/12)^($J$36))*(((Inputs!H174)/3)^$J$37))*(Inputs!J174)*(Inputs!K174)</f>
        <v>0</v>
      </c>
      <c r="I14" s="334">
        <f>(($J$35)*(((Inputs!$I$163)/12)^($J$36))*(((Inputs!H174)/3)^$J$37))*(Inputs!J174)*(Inputs!L174)*(1/2000)</f>
        <v>0</v>
      </c>
      <c r="J14" s="331">
        <f>$H14*((100-Inputs!$N174)/100)</f>
        <v>0</v>
      </c>
      <c r="K14" s="332">
        <f>$I14*((100-Inputs!$N174)/100)</f>
        <v>0</v>
      </c>
      <c r="L14" s="3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8" ht="12.75" customHeight="1" thickBot="1">
      <c r="A15" s="22"/>
      <c r="B15" s="320"/>
      <c r="C15" s="88">
        <v>5</v>
      </c>
      <c r="D15" s="329">
        <f>(($I$35)*(((Inputs!$I$163)/12)^($I$36))*(((Inputs!H175)/3)^$I$37))*(Inputs!J175)*(Inputs!K175)</f>
        <v>0</v>
      </c>
      <c r="E15" s="330">
        <f>(($I$35)*(((Inputs!$I$163)/12)^($I$36))*(((Inputs!H175)/3)^$I$37))*(Inputs!J175)*(Inputs!L175)*(1/2000)</f>
        <v>0</v>
      </c>
      <c r="F15" s="331">
        <f>$D15*((100-Inputs!$N175)/100)</f>
        <v>0</v>
      </c>
      <c r="G15" s="332">
        <f>$E15*((100-Inputs!$N175)/100)</f>
        <v>0</v>
      </c>
      <c r="H15" s="333">
        <f>(($J$35)*(((Inputs!$I$163)/12)^($J$36))*(((Inputs!H175)/3)^$J$37))*(Inputs!J175)*(Inputs!K175)</f>
        <v>0</v>
      </c>
      <c r="I15" s="334">
        <f>(($J$35)*(((Inputs!$I$163)/12)^($J$36))*(((Inputs!H175)/3)^$J$37))*(Inputs!J175)*(Inputs!L175)*(1/2000)</f>
        <v>0</v>
      </c>
      <c r="J15" s="331">
        <f>$H15*((100-Inputs!$N175)/100)</f>
        <v>0</v>
      </c>
      <c r="K15" s="332">
        <f>$I15*((100-Inputs!$N175)/100)</f>
        <v>0</v>
      </c>
      <c r="L15" s="3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AB15" s="23" t="s">
        <v>144</v>
      </c>
    </row>
    <row r="16" spans="1:24" ht="12.75" customHeight="1" thickBot="1">
      <c r="A16" s="22"/>
      <c r="B16" s="320"/>
      <c r="C16" s="88">
        <v>6</v>
      </c>
      <c r="D16" s="329">
        <f>(($I$35)*(((Inputs!$I$163)/12)^($I$36))*(((Inputs!H176)/3)^$I$37))*(Inputs!J176)*(Inputs!K176)</f>
        <v>0</v>
      </c>
      <c r="E16" s="330">
        <f>(($I$35)*(((Inputs!$I$163)/12)^($I$36))*(((Inputs!H176)/3)^$I$37))*(Inputs!J176)*(Inputs!L176)*(1/2000)</f>
        <v>0</v>
      </c>
      <c r="F16" s="331">
        <f>$D16*((100-Inputs!$N176)/100)</f>
        <v>0</v>
      </c>
      <c r="G16" s="332">
        <f>$E16*((100-Inputs!$N176)/100)</f>
        <v>0</v>
      </c>
      <c r="H16" s="333">
        <f>(($J$35)*(((Inputs!$I$163)/12)^($J$36))*(((Inputs!H176)/3)^$J$37))*(Inputs!J176)*(Inputs!K176)</f>
        <v>0</v>
      </c>
      <c r="I16" s="334">
        <f>(($J$35)*(((Inputs!$I$163)/12)^($J$36))*(((Inputs!H176)/3)^$J$37))*(Inputs!J176)*(Inputs!L176)*(1/2000)</f>
        <v>0</v>
      </c>
      <c r="J16" s="331">
        <f>$H16*((100-Inputs!$N176)/100)</f>
        <v>0</v>
      </c>
      <c r="K16" s="332">
        <f>$I16*((100-Inputs!$N176)/100)</f>
        <v>0</v>
      </c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2.75" customHeight="1" thickBot="1">
      <c r="A17" s="22"/>
      <c r="B17" s="320"/>
      <c r="C17" s="88">
        <v>7</v>
      </c>
      <c r="D17" s="329">
        <f>(($I$35)*(((Inputs!$I$163)/12)^($I$36))*(((Inputs!H177)/3)^$I$37))*(Inputs!J177)*(Inputs!K177)</f>
        <v>0</v>
      </c>
      <c r="E17" s="330">
        <f>(($I$35)*(((Inputs!$I$163)/12)^($I$36))*(((Inputs!H177)/3)^$I$37))*(Inputs!J177)*(Inputs!L177)*(1/2000)</f>
        <v>0</v>
      </c>
      <c r="F17" s="331">
        <f>$D17*((100-Inputs!$N177)/100)</f>
        <v>0</v>
      </c>
      <c r="G17" s="332">
        <f>$E17*((100-Inputs!$N177)/100)</f>
        <v>0</v>
      </c>
      <c r="H17" s="333">
        <f>(($J$35)*(((Inputs!$I$163)/12)^($J$36))*(((Inputs!H177)/3)^$J$37))*(Inputs!J177)*(Inputs!K177)</f>
        <v>0</v>
      </c>
      <c r="I17" s="334">
        <f>(($J$35)*(((Inputs!$I$163)/12)^($J$36))*(((Inputs!H177)/3)^$J$37))*(Inputs!J177)*(Inputs!L177)*(1/2000)</f>
        <v>0</v>
      </c>
      <c r="J17" s="331">
        <f>$H17*((100-Inputs!$N177)/100)</f>
        <v>0</v>
      </c>
      <c r="K17" s="332">
        <f>$I17*((100-Inputs!$N177)/100)</f>
        <v>0</v>
      </c>
      <c r="L17" s="3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2.75" customHeight="1">
      <c r="A18" s="22"/>
      <c r="B18" s="320"/>
      <c r="C18" s="88">
        <v>8</v>
      </c>
      <c r="D18" s="329">
        <f>(($I$35)*(((Inputs!$I$163)/12)^($I$36))*(((Inputs!H178)/3)^$I$37))*(Inputs!J178)*(Inputs!K178)</f>
        <v>0</v>
      </c>
      <c r="E18" s="330">
        <f>(($I$35)*(((Inputs!$I$163)/12)^($I$36))*(((Inputs!H178)/3)^$I$37))*(Inputs!J178)*(Inputs!L178)*(1/2000)</f>
        <v>0</v>
      </c>
      <c r="F18" s="331">
        <f>$D18*((100-Inputs!$N178)/100)</f>
        <v>0</v>
      </c>
      <c r="G18" s="332">
        <f>$E18*((100-Inputs!$N178)/100)</f>
        <v>0</v>
      </c>
      <c r="H18" s="329">
        <f>(($J$35)*(((Inputs!$I$163)/12)^($J$36))*(((Inputs!H178)/3)^$J$37))*(Inputs!J178)*(Inputs!K178)</f>
        <v>0</v>
      </c>
      <c r="I18" s="330">
        <f>(($J$35)*(((Inputs!$I$163)/12)^($J$36))*(((Inputs!H178)/3)^$J$37))*(Inputs!J178)*(Inputs!L178)*(1/2000)</f>
        <v>0</v>
      </c>
      <c r="J18" s="331">
        <f>$H18*((100-Inputs!$N178)/100)</f>
        <v>0</v>
      </c>
      <c r="K18" s="332">
        <f>$I18*((100-Inputs!$N178)/100)</f>
        <v>0</v>
      </c>
      <c r="L18" s="3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75" customHeight="1" thickBot="1">
      <c r="A19" s="22"/>
      <c r="B19" s="320"/>
      <c r="C19" s="335"/>
      <c r="D19" s="289"/>
      <c r="E19" s="336"/>
      <c r="F19" s="337"/>
      <c r="G19" s="338"/>
      <c r="H19" s="289"/>
      <c r="I19" s="336"/>
      <c r="J19" s="337"/>
      <c r="K19" s="338"/>
      <c r="L19" s="3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 customHeight="1" thickBot="1" thickTop="1">
      <c r="A20" s="22"/>
      <c r="B20" s="320"/>
      <c r="C20" s="339" t="s">
        <v>113</v>
      </c>
      <c r="D20" s="340">
        <f>SUM($D$11:$D$18)</f>
        <v>0</v>
      </c>
      <c r="E20" s="341">
        <f>SUM($E$11:$E$18)</f>
        <v>0</v>
      </c>
      <c r="F20" s="342">
        <f>SUM($F$11:$F$18)</f>
        <v>0</v>
      </c>
      <c r="G20" s="343">
        <f>SUM($G$11:$G$18)</f>
        <v>0</v>
      </c>
      <c r="H20" s="340">
        <f>SUM($H$11:$H$18)</f>
        <v>0</v>
      </c>
      <c r="I20" s="341">
        <f>SUM($I$11:$I$18)</f>
        <v>0</v>
      </c>
      <c r="J20" s="342">
        <f>SUM($J$11:$J$18)</f>
        <v>0</v>
      </c>
      <c r="K20" s="343">
        <f>SUM($K$11:$K$18)</f>
        <v>0</v>
      </c>
      <c r="L20" s="3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3.5" thickTop="1">
      <c r="A21" s="22"/>
      <c r="B21" s="30"/>
      <c r="C21" s="311"/>
      <c r="D21" s="311"/>
      <c r="E21" s="311"/>
      <c r="F21" s="311"/>
      <c r="G21" s="311"/>
      <c r="H21" s="311"/>
      <c r="I21" s="311"/>
      <c r="J21" s="311"/>
      <c r="K21" s="311"/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2.75">
      <c r="A22" s="22"/>
      <c r="B22" s="30"/>
      <c r="C22" s="61"/>
      <c r="D22" s="61"/>
      <c r="E22" s="61"/>
      <c r="F22" s="61"/>
      <c r="G22" s="61"/>
      <c r="H22" s="61"/>
      <c r="I22" s="61"/>
      <c r="J22" s="61"/>
      <c r="K22" s="61"/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2.75">
      <c r="A23" s="22"/>
      <c r="B23" s="30"/>
      <c r="C23" s="251"/>
      <c r="D23" s="251"/>
      <c r="E23" s="251"/>
      <c r="F23" s="251"/>
      <c r="G23" s="251"/>
      <c r="H23" s="251"/>
      <c r="I23" s="251"/>
      <c r="J23" s="251"/>
      <c r="K23" s="61"/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2.75">
      <c r="A24" s="22"/>
      <c r="B24" s="30"/>
      <c r="C24" s="251"/>
      <c r="D24" s="251"/>
      <c r="E24" s="251"/>
      <c r="F24" s="251"/>
      <c r="G24" s="251"/>
      <c r="H24" s="251"/>
      <c r="I24" s="251"/>
      <c r="J24" s="251"/>
      <c r="K24" s="61"/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22"/>
      <c r="B25" s="30"/>
      <c r="C25" s="99" t="s">
        <v>114</v>
      </c>
      <c r="D25" s="61"/>
      <c r="E25" s="61"/>
      <c r="F25" s="61"/>
      <c r="G25" s="61"/>
      <c r="H25" s="61"/>
      <c r="I25" s="61"/>
      <c r="J25" s="251"/>
      <c r="K25" s="61"/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22"/>
      <c r="B26" s="30"/>
      <c r="C26" s="35" t="s">
        <v>195</v>
      </c>
      <c r="D26" s="344"/>
      <c r="E26" s="61"/>
      <c r="F26" s="61"/>
      <c r="G26" s="61"/>
      <c r="H26" s="61"/>
      <c r="I26" s="61"/>
      <c r="J26" s="251"/>
      <c r="K26" s="61"/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22"/>
      <c r="B27" s="30"/>
      <c r="C27" s="61" t="s">
        <v>145</v>
      </c>
      <c r="D27" s="344"/>
      <c r="E27" s="61"/>
      <c r="F27" s="61"/>
      <c r="G27" s="61"/>
      <c r="H27" s="61"/>
      <c r="I27" s="61"/>
      <c r="J27" s="251"/>
      <c r="K27" s="61"/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22"/>
      <c r="B28" s="30"/>
      <c r="C28" s="61"/>
      <c r="D28" s="61"/>
      <c r="E28" s="61"/>
      <c r="F28" s="61"/>
      <c r="G28" s="61"/>
      <c r="H28" s="61"/>
      <c r="I28" s="61"/>
      <c r="J28" s="61"/>
      <c r="K28" s="61"/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22"/>
      <c r="B29" s="30"/>
      <c r="C29" s="61" t="s">
        <v>184</v>
      </c>
      <c r="D29" s="61"/>
      <c r="E29" s="61"/>
      <c r="F29" s="61"/>
      <c r="G29" s="61"/>
      <c r="H29" s="61"/>
      <c r="I29" s="61"/>
      <c r="J29" s="61"/>
      <c r="K29" s="61"/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22"/>
      <c r="B30" s="30"/>
      <c r="C30" s="61"/>
      <c r="D30" s="61"/>
      <c r="E30" s="61"/>
      <c r="F30" s="61"/>
      <c r="G30" s="61"/>
      <c r="H30" s="61"/>
      <c r="I30" s="61"/>
      <c r="J30" s="61"/>
      <c r="K30" s="61"/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22"/>
      <c r="B31" s="30"/>
      <c r="C31" s="23" t="s">
        <v>194</v>
      </c>
      <c r="D31" s="61" t="s">
        <v>196</v>
      </c>
      <c r="E31" s="61"/>
      <c r="F31" s="409" t="s">
        <v>197</v>
      </c>
      <c r="G31" s="61"/>
      <c r="H31" s="61"/>
      <c r="I31" s="61"/>
      <c r="J31" s="61"/>
      <c r="K31" s="61"/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2"/>
      <c r="B32" s="30"/>
      <c r="J32" s="61"/>
      <c r="K32" s="61"/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22"/>
      <c r="B33" s="30"/>
      <c r="C33" s="61" t="s">
        <v>118</v>
      </c>
      <c r="D33" s="61"/>
      <c r="E33" s="61"/>
      <c r="F33" s="61"/>
      <c r="G33" s="61"/>
      <c r="H33" s="61"/>
      <c r="I33" s="61"/>
      <c r="J33" s="61"/>
      <c r="K33" s="61"/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3.5" thickBot="1">
      <c r="A34" s="22"/>
      <c r="B34" s="30"/>
      <c r="C34" s="61"/>
      <c r="D34" s="61"/>
      <c r="E34" s="61"/>
      <c r="F34" s="61"/>
      <c r="G34" s="61"/>
      <c r="H34" s="61"/>
      <c r="I34" s="100" t="s">
        <v>19</v>
      </c>
      <c r="J34" s="100" t="s">
        <v>20</v>
      </c>
      <c r="K34" s="61"/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22"/>
      <c r="B35" s="30"/>
      <c r="C35" s="205" t="s">
        <v>21</v>
      </c>
      <c r="D35" s="103" t="s">
        <v>52</v>
      </c>
      <c r="E35" s="103"/>
      <c r="F35" s="103"/>
      <c r="G35" s="103"/>
      <c r="H35" s="103"/>
      <c r="I35" s="410">
        <v>4.9</v>
      </c>
      <c r="J35" s="411">
        <v>1.5</v>
      </c>
      <c r="K35" s="61"/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22"/>
      <c r="B36" s="30"/>
      <c r="C36" s="345" t="s">
        <v>152</v>
      </c>
      <c r="D36" s="251" t="s">
        <v>154</v>
      </c>
      <c r="E36" s="107"/>
      <c r="F36" s="107"/>
      <c r="G36" s="107"/>
      <c r="H36" s="108"/>
      <c r="I36" s="346">
        <v>0.7</v>
      </c>
      <c r="J36" s="412">
        <v>0.9</v>
      </c>
      <c r="K36" s="61" t="s">
        <v>146</v>
      </c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3.5" thickBot="1">
      <c r="A37" s="22"/>
      <c r="B37" s="30"/>
      <c r="C37" s="234" t="s">
        <v>153</v>
      </c>
      <c r="D37" s="413" t="s">
        <v>154</v>
      </c>
      <c r="E37" s="209"/>
      <c r="F37" s="209"/>
      <c r="G37" s="209"/>
      <c r="H37" s="210"/>
      <c r="I37" s="414">
        <v>0.45</v>
      </c>
      <c r="J37" s="415">
        <v>0.45</v>
      </c>
      <c r="K37" s="61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 customHeight="1" thickBot="1">
      <c r="A38" s="22"/>
      <c r="B38" s="30"/>
      <c r="C38" s="454" t="s">
        <v>185</v>
      </c>
      <c r="D38" s="455" t="s">
        <v>188</v>
      </c>
      <c r="E38" s="455"/>
      <c r="F38" s="455"/>
      <c r="G38" s="455"/>
      <c r="H38" s="455"/>
      <c r="I38" s="454">
        <v>157</v>
      </c>
      <c r="J38" s="111"/>
      <c r="K38" s="61"/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 customHeight="1">
      <c r="A39" s="22"/>
      <c r="B39" s="30"/>
      <c r="C39" s="61"/>
      <c r="D39" s="61"/>
      <c r="E39" s="61"/>
      <c r="F39" s="61"/>
      <c r="G39" s="61"/>
      <c r="H39" s="61"/>
      <c r="I39" s="61"/>
      <c r="J39" s="61"/>
      <c r="K39" s="61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 customHeight="1">
      <c r="A40" s="22"/>
      <c r="B40" s="30"/>
      <c r="C40" s="112" t="s">
        <v>200</v>
      </c>
      <c r="D40" s="22"/>
      <c r="E40" s="22"/>
      <c r="F40" s="22"/>
      <c r="G40" s="22"/>
      <c r="H40" s="22"/>
      <c r="I40" s="22"/>
      <c r="J40" s="22"/>
      <c r="K40" s="22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 customHeight="1">
      <c r="A41" s="22"/>
      <c r="B41" s="30"/>
      <c r="C41" s="112" t="s">
        <v>123</v>
      </c>
      <c r="D41" s="22"/>
      <c r="E41" s="22" t="s">
        <v>194</v>
      </c>
      <c r="F41" s="22" t="s">
        <v>215</v>
      </c>
      <c r="G41" s="22"/>
      <c r="H41" s="22"/>
      <c r="I41" s="22"/>
      <c r="J41" s="22"/>
      <c r="K41" s="22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 customHeight="1">
      <c r="A42" s="22"/>
      <c r="B42" s="30"/>
      <c r="C42" s="112"/>
      <c r="D42" s="22"/>
      <c r="E42" s="22"/>
      <c r="F42" s="22"/>
      <c r="G42" s="22"/>
      <c r="H42" s="22"/>
      <c r="I42" s="22"/>
      <c r="J42" s="22"/>
      <c r="K42" s="22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 customHeight="1">
      <c r="A43" s="22"/>
      <c r="B43" s="30"/>
      <c r="C43" s="112" t="s">
        <v>136</v>
      </c>
      <c r="D43" s="22"/>
      <c r="E43" s="22" t="s">
        <v>194</v>
      </c>
      <c r="F43" s="22" t="s">
        <v>216</v>
      </c>
      <c r="G43" s="22"/>
      <c r="H43" s="22"/>
      <c r="I43" s="22"/>
      <c r="J43" s="22"/>
      <c r="K43" s="22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 customHeight="1">
      <c r="A44" s="22"/>
      <c r="B44" s="30"/>
      <c r="C44" s="112"/>
      <c r="D44" s="22"/>
      <c r="E44" s="22"/>
      <c r="F44" s="22"/>
      <c r="G44" s="22"/>
      <c r="H44" s="22"/>
      <c r="I44" s="22"/>
      <c r="J44" s="22"/>
      <c r="K44" s="22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 customHeight="1">
      <c r="A45" s="22"/>
      <c r="B45" s="30"/>
      <c r="C45" s="112" t="s">
        <v>137</v>
      </c>
      <c r="D45" s="22"/>
      <c r="E45" s="22" t="s">
        <v>198</v>
      </c>
      <c r="F45" s="22"/>
      <c r="G45" s="22"/>
      <c r="H45" s="22"/>
      <c r="I45" s="22"/>
      <c r="J45" s="22"/>
      <c r="K45" s="22"/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 customHeight="1">
      <c r="A46" s="22"/>
      <c r="B46" s="30"/>
      <c r="C46" s="112"/>
      <c r="D46" s="22"/>
      <c r="E46" s="22"/>
      <c r="F46" s="22"/>
      <c r="G46" s="22"/>
      <c r="H46" s="22"/>
      <c r="I46" s="22"/>
      <c r="J46" s="22"/>
      <c r="K46" s="22"/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 customHeight="1">
      <c r="A47" s="22"/>
      <c r="B47" s="30"/>
      <c r="C47" s="112" t="s">
        <v>139</v>
      </c>
      <c r="D47" s="22"/>
      <c r="E47" s="22" t="s">
        <v>199</v>
      </c>
      <c r="F47" s="22"/>
      <c r="G47" s="22"/>
      <c r="H47" s="22"/>
      <c r="I47" s="22"/>
      <c r="K47" s="22"/>
      <c r="L47" s="3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30"/>
      <c r="C48" s="22"/>
      <c r="D48" s="22"/>
      <c r="E48" s="22"/>
      <c r="F48" s="22"/>
      <c r="G48" s="22"/>
      <c r="H48" s="22"/>
      <c r="I48" s="22"/>
      <c r="J48" s="22"/>
      <c r="K48" s="22"/>
      <c r="L48" s="3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30"/>
      <c r="C49" s="22"/>
      <c r="D49" s="22"/>
      <c r="E49" s="22"/>
      <c r="F49" s="22"/>
      <c r="G49" s="22"/>
      <c r="H49" s="22"/>
      <c r="I49" s="22"/>
      <c r="J49" s="22"/>
      <c r="K49" s="22"/>
      <c r="L49" s="3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30"/>
      <c r="C50" s="22"/>
      <c r="D50" s="22"/>
      <c r="E50" s="22"/>
      <c r="F50" s="22"/>
      <c r="G50" s="22"/>
      <c r="H50" s="22"/>
      <c r="I50" s="22"/>
      <c r="J50" s="22"/>
      <c r="K50" s="22"/>
      <c r="L50" s="3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316"/>
      <c r="C51" s="22"/>
      <c r="D51" s="22"/>
      <c r="E51" s="22"/>
      <c r="F51" s="22"/>
      <c r="G51" s="22"/>
      <c r="H51" s="22"/>
      <c r="I51" s="22"/>
      <c r="J51" s="22"/>
      <c r="K51" s="22"/>
      <c r="L51" s="319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61"/>
      <c r="C52" s="22"/>
      <c r="D52" s="22"/>
      <c r="E52" s="22"/>
      <c r="F52" s="22"/>
      <c r="G52" s="22"/>
      <c r="H52" s="22"/>
      <c r="I52" s="22"/>
      <c r="J52" s="22"/>
      <c r="K52" s="22"/>
      <c r="L52" s="6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6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>
      <c r="A104" s="22"/>
      <c r="B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>
      <c r="A105" s="22"/>
      <c r="B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>
      <c r="A106" s="22"/>
      <c r="B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>
      <c r="A107" s="22"/>
      <c r="B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>
      <c r="A108" s="22"/>
      <c r="B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>
      <c r="A109" s="22"/>
      <c r="B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>
      <c r="A110" s="22"/>
      <c r="B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>
      <c r="A111" s="22"/>
      <c r="B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>
      <c r="A112" s="22"/>
      <c r="B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>
      <c r="A113" s="22"/>
      <c r="B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>
      <c r="A114" s="22"/>
      <c r="B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>
      <c r="A115" s="22"/>
      <c r="B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>
      <c r="A116" s="22"/>
      <c r="B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X118"/>
  <sheetViews>
    <sheetView showGridLines="0" zoomScale="75" zoomScaleNormal="75" zoomScalePageLayoutView="0" workbookViewId="0" topLeftCell="A4">
      <selection activeCell="I40" sqref="I40"/>
    </sheetView>
  </sheetViews>
  <sheetFormatPr defaultColWidth="9.7109375" defaultRowHeight="12.75"/>
  <cols>
    <col min="1" max="2" width="1.7109375" style="23" customWidth="1"/>
    <col min="3" max="3" width="8.7109375" style="23" customWidth="1"/>
    <col min="4" max="11" width="9.7109375" style="23" customWidth="1"/>
    <col min="12" max="12" width="1.7109375" style="23" customWidth="1"/>
    <col min="13" max="16384" width="9.7109375" style="23" customWidth="1"/>
  </cols>
  <sheetData>
    <row r="1" spans="1:2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2.75">
      <c r="A2" s="22"/>
      <c r="B2" s="22"/>
      <c r="C2" s="22"/>
      <c r="D2" s="22"/>
      <c r="E2" s="22"/>
      <c r="F2" s="24" t="s">
        <v>99</v>
      </c>
      <c r="G2" s="25"/>
      <c r="H2" s="2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22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30"/>
      <c r="C5" s="93" t="s">
        <v>147</v>
      </c>
      <c r="D5" s="61"/>
      <c r="E5" s="61"/>
      <c r="F5" s="61"/>
      <c r="G5" s="61"/>
      <c r="H5" s="61"/>
      <c r="I5" s="61"/>
      <c r="J5" s="61"/>
      <c r="K5" s="61"/>
      <c r="L5" s="3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>
      <c r="A6" s="22"/>
      <c r="B6" s="30"/>
      <c r="C6" s="61"/>
      <c r="D6" s="61"/>
      <c r="E6" s="61"/>
      <c r="F6" s="61"/>
      <c r="G6" s="61"/>
      <c r="H6" s="61"/>
      <c r="I6" s="61"/>
      <c r="J6" s="61"/>
      <c r="K6" s="61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 customHeight="1" thickBot="1" thickTop="1">
      <c r="A7" s="22"/>
      <c r="B7" s="30"/>
      <c r="C7" s="70" t="s">
        <v>60</v>
      </c>
      <c r="D7" s="236"/>
      <c r="E7" s="174" t="s">
        <v>101</v>
      </c>
      <c r="F7" s="174"/>
      <c r="G7" s="174"/>
      <c r="H7" s="236"/>
      <c r="I7" s="174" t="s">
        <v>148</v>
      </c>
      <c r="J7" s="174"/>
      <c r="K7" s="174"/>
      <c r="L7" s="3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 customHeight="1" thickTop="1">
      <c r="A8" s="22"/>
      <c r="B8" s="30"/>
      <c r="C8" s="74" t="s">
        <v>143</v>
      </c>
      <c r="D8" s="305" t="s">
        <v>103</v>
      </c>
      <c r="E8" s="307"/>
      <c r="F8" s="324" t="s">
        <v>111</v>
      </c>
      <c r="G8" s="307"/>
      <c r="H8" s="305" t="s">
        <v>112</v>
      </c>
      <c r="I8" s="307"/>
      <c r="J8" s="324" t="s">
        <v>111</v>
      </c>
      <c r="K8" s="307"/>
      <c r="L8" s="39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2.75" customHeight="1">
      <c r="A9" s="22"/>
      <c r="B9" s="30"/>
      <c r="C9" s="213"/>
      <c r="D9" s="74" t="s">
        <v>80</v>
      </c>
      <c r="E9" s="416" t="s">
        <v>35</v>
      </c>
      <c r="F9" s="179" t="s">
        <v>80</v>
      </c>
      <c r="G9" s="416" t="s">
        <v>35</v>
      </c>
      <c r="H9" s="74" t="s">
        <v>80</v>
      </c>
      <c r="I9" s="416" t="s">
        <v>35</v>
      </c>
      <c r="J9" s="179" t="s">
        <v>80</v>
      </c>
      <c r="K9" s="416" t="s">
        <v>35</v>
      </c>
      <c r="L9" s="39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9.75" customHeight="1" thickBot="1">
      <c r="A10" s="22"/>
      <c r="B10" s="30"/>
      <c r="C10" s="84"/>
      <c r="D10" s="85"/>
      <c r="E10" s="85"/>
      <c r="F10" s="85"/>
      <c r="G10" s="85"/>
      <c r="H10" s="85"/>
      <c r="I10" s="85"/>
      <c r="J10" s="85"/>
      <c r="K10" s="85"/>
      <c r="L10" s="3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2.75" customHeight="1" thickBot="1">
      <c r="A11" s="22"/>
      <c r="B11" s="30"/>
      <c r="C11" s="308">
        <v>1</v>
      </c>
      <c r="D11" s="417">
        <f>($I$34*((($I$35)/2)^0.65)*(((Inputs!G190)/3)^1.5)-($I$38))*(1-((Inputs!$I$184)/(4*365)))*(Inputs!H190)*(Inputs!I190)</f>
        <v>0</v>
      </c>
      <c r="E11" s="418">
        <f>($I$34*((($I$35)/2)^0.65)*(((Inputs!G190)/3)^1.5)-($I$38))*(1-((Inputs!$I$184)/(4*365)))*(Inputs!H190)*(Inputs!J190)*(1/2000)</f>
        <v>0</v>
      </c>
      <c r="F11" s="419">
        <f>D11*((100-Inputs!L190)/100)</f>
        <v>0</v>
      </c>
      <c r="G11" s="450">
        <f>E11*((100-Inputs!L190)/100)</f>
        <v>0</v>
      </c>
      <c r="H11" s="421">
        <f>($J$34*((($I$35)/2)^0.65)*(((Inputs!G190)/3)^1.5)-($I$38))*(1-((Inputs!$I$184)/(4*365)))*(Inputs!H190)*(Inputs!I190)</f>
        <v>0</v>
      </c>
      <c r="I11" s="422">
        <f>($J$34*((($I$35)/2)^0.65)*(((Inputs!G190)/3)^1.5)-($I$38))*(1-((Inputs!$I$184)/(4*365)))*(Inputs!H190)*(Inputs!J190)*(1/2000)</f>
        <v>0</v>
      </c>
      <c r="J11" s="419">
        <f>H11*((100-Inputs!L190)/100)</f>
        <v>0</v>
      </c>
      <c r="K11" s="420">
        <f>I11*((100-Inputs!L190)/100)</f>
        <v>0</v>
      </c>
      <c r="L11" s="39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 customHeight="1" thickBot="1">
      <c r="A12" s="22"/>
      <c r="B12" s="30"/>
      <c r="C12" s="309">
        <v>2</v>
      </c>
      <c r="D12" s="417">
        <f>($I$34*((($I$35)/2)^0.65)*(((Inputs!G191)/3)^1.5)-($I$38))*(1-((Inputs!$I$184)/(4*365)))*(Inputs!H191)*(Inputs!I191)</f>
        <v>0</v>
      </c>
      <c r="E12" s="418">
        <f>($I$34*((($I$35)/2)^0.65)*(((Inputs!G191)/3)^1.5)-($I$38))*(1-((Inputs!$I$184)/(4*365)))*(Inputs!H191)*(Inputs!J191)*(1/2000)</f>
        <v>0</v>
      </c>
      <c r="F12" s="419">
        <f>D12*((100-Inputs!L191)/100)</f>
        <v>0</v>
      </c>
      <c r="G12" s="450">
        <f>E12*((100-Inputs!L191)/100)</f>
        <v>0</v>
      </c>
      <c r="H12" s="421">
        <f>($J$34*((($I$35)/2)^0.65)*(((Inputs!G191)/3)^1.5)-($I$38))*(1-((Inputs!$I$184)/(4*365)))*(Inputs!H191)*(Inputs!I191)</f>
        <v>0</v>
      </c>
      <c r="I12" s="422">
        <f>($J$34*((($I$35)/2)^0.65)*(((Inputs!G191)/3)^1.5)-($I$38))*(1-((Inputs!$I$184)/(4*365)))*(Inputs!H191)*(Inputs!J191)*(1/2000)</f>
        <v>0</v>
      </c>
      <c r="J12" s="419">
        <f>H12*((100-Inputs!L191)/100)</f>
        <v>0</v>
      </c>
      <c r="K12" s="420">
        <f>I12*((100-Inputs!L191)/100)</f>
        <v>0</v>
      </c>
      <c r="L12" s="3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 customHeight="1" thickBot="1">
      <c r="A13" s="22"/>
      <c r="B13" s="30"/>
      <c r="C13" s="309">
        <v>3</v>
      </c>
      <c r="D13" s="417">
        <f>($I$34*((($I$35)/2)^0.65)*(((Inputs!G192)/3)^1.5)-($I$38))*(1-((Inputs!$I$184)/(4*365)))*(Inputs!H192)*(Inputs!I192)</f>
        <v>0</v>
      </c>
      <c r="E13" s="418">
        <f>($I$34*((($I$35)/2)^0.65)*(((Inputs!G192)/3)^1.5)-($I$38))*(1-((Inputs!$I$184)/(4*365)))*(Inputs!H192)*(Inputs!J192)*(1/2000)</f>
        <v>0</v>
      </c>
      <c r="F13" s="419">
        <f>D13*((100-Inputs!L192)/100)</f>
        <v>0</v>
      </c>
      <c r="G13" s="450">
        <f>E13*((100-Inputs!L192)/100)</f>
        <v>0</v>
      </c>
      <c r="H13" s="421">
        <f>($J$34*((($I$35)/2)^0.65)*(((Inputs!G192)/3)^1.5)-($I$38))*(1-((Inputs!$I$184)/(4*365)))*(Inputs!H192)*(Inputs!I192)</f>
        <v>0</v>
      </c>
      <c r="I13" s="422">
        <f>($J$34*((($I$35)/2)^0.65)*(((Inputs!G192)/3)^1.5)-($I$38))*(1-((Inputs!$I$184)/(4*365)))*(Inputs!H192)*(Inputs!J192)*(1/2000)</f>
        <v>0</v>
      </c>
      <c r="J13" s="419">
        <f>H13*((100-Inputs!L192)/100)</f>
        <v>0</v>
      </c>
      <c r="K13" s="420">
        <f>I13*((100-Inputs!L192)/100)</f>
        <v>0</v>
      </c>
      <c r="L13" s="3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2.75" customHeight="1" thickBot="1">
      <c r="A14" s="22"/>
      <c r="B14" s="30"/>
      <c r="C14" s="309">
        <v>4</v>
      </c>
      <c r="D14" s="417">
        <f>($I$34*((($I$35)/2)^0.65)*(((Inputs!G193)/3)^1.5)-($I$38))*(1-((Inputs!$I$184)/(4*365)))*(Inputs!H193)*(Inputs!I193)</f>
        <v>0</v>
      </c>
      <c r="E14" s="418">
        <f>($I$34*((($I$35)/2)^0.65)*(((Inputs!G193)/3)^1.5)-($I$38))*(1-((Inputs!$I$184)/(4*365)))*(Inputs!H193)*(Inputs!J193)*(1/2000)</f>
        <v>0</v>
      </c>
      <c r="F14" s="419">
        <f>D14*((100-Inputs!L193)/100)</f>
        <v>0</v>
      </c>
      <c r="G14" s="450">
        <f>E14*((100-Inputs!L193)/100)</f>
        <v>0</v>
      </c>
      <c r="H14" s="421">
        <f>($J$34*((($I$35)/2)^0.65)*(((Inputs!G193)/3)^1.5)-($I$38))*(1-((Inputs!$I$184)/(4*365)))*(Inputs!H193)*(Inputs!I193)</f>
        <v>0</v>
      </c>
      <c r="I14" s="422">
        <f>($J$34*((($I$35)/2)^0.65)*(((Inputs!G193)/3)^1.5)-($I$38))*(1-((Inputs!$I$184)/(4*365)))*(Inputs!H193)*(Inputs!J193)*(1/2000)</f>
        <v>0</v>
      </c>
      <c r="J14" s="419">
        <f>H14*((100-Inputs!L193)/100)</f>
        <v>0</v>
      </c>
      <c r="K14" s="420">
        <f>I14*((100-Inputs!L193)/100)</f>
        <v>0</v>
      </c>
      <c r="L14" s="3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2.75" customHeight="1" thickBot="1">
      <c r="A15" s="22"/>
      <c r="B15" s="30"/>
      <c r="C15" s="309">
        <v>5</v>
      </c>
      <c r="D15" s="417">
        <f>($I$34*((($I$35)/2)^0.65)*(((Inputs!G194)/3)^1.5)-($I$38))*(1-((Inputs!$I$184)/(4*365)))*(Inputs!H194)*(Inputs!I194)</f>
        <v>0</v>
      </c>
      <c r="E15" s="418">
        <f>($I$34*((($I$35)/2)^0.65)*(((Inputs!G194)/3)^1.5)-($I$38))*(1-((Inputs!$I$184)/(4*365)))*(Inputs!H194)*(Inputs!J194)*(1/2000)</f>
        <v>0</v>
      </c>
      <c r="F15" s="419">
        <f>D15*((100-Inputs!L194)/100)</f>
        <v>0</v>
      </c>
      <c r="G15" s="450">
        <f>E15*((100-Inputs!L194)/100)</f>
        <v>0</v>
      </c>
      <c r="H15" s="421">
        <f>($J$34*((($I$35)/2)^0.65)*(((Inputs!G194)/3)^1.5)-($I$38))*(1-((Inputs!$I$184)/(4*365)))*(Inputs!H194)*(Inputs!I194)</f>
        <v>0</v>
      </c>
      <c r="I15" s="422">
        <f>($J$34*((($I$35)/2)^0.65)*(((Inputs!G194)/3)^1.5)-($I$38))*(1-((Inputs!$I$184)/(4*365)))*(Inputs!H194)*(Inputs!J194)*(1/2000)</f>
        <v>0</v>
      </c>
      <c r="J15" s="419">
        <f>H15*((100-Inputs!L194)/100)</f>
        <v>0</v>
      </c>
      <c r="K15" s="420">
        <f>I15*((100-Inputs!L194)/100)</f>
        <v>0</v>
      </c>
      <c r="L15" s="3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2.75" customHeight="1" thickBot="1">
      <c r="A16" s="22"/>
      <c r="B16" s="30"/>
      <c r="C16" s="309">
        <v>6</v>
      </c>
      <c r="D16" s="417">
        <f>($I$34*((($I$35)/2)^0.65)*(((Inputs!G195)/3)^1.5)-($I$38))*(1-((Inputs!$I$184)/(4*365)))*(Inputs!H195)*(Inputs!I195)</f>
        <v>0</v>
      </c>
      <c r="E16" s="418">
        <f>($I$34*((($I$35)/2)^0.65)*(((Inputs!G195)/3)^1.5)-($I$38))*(1-((Inputs!$I$184)/(4*365)))*(Inputs!H195)*(Inputs!J195)*(1/2000)</f>
        <v>0</v>
      </c>
      <c r="F16" s="419">
        <f>D16*((100-Inputs!L195)/100)</f>
        <v>0</v>
      </c>
      <c r="G16" s="450">
        <f>E16*((100-Inputs!L195)/100)</f>
        <v>0</v>
      </c>
      <c r="H16" s="421">
        <f>($J$34*((($I$35)/2)^0.65)*(((Inputs!G195)/3)^1.5)-($I$38))*(1-((Inputs!$I$184)/(4*365)))*(Inputs!H195)*(Inputs!I195)</f>
        <v>0</v>
      </c>
      <c r="I16" s="422">
        <f>($J$34*((($I$35)/2)^0.65)*(((Inputs!G195)/3)^1.5)-($I$38))*(1-((Inputs!$I$184)/(4*365)))*(Inputs!H195)*(Inputs!J195)*(1/2000)</f>
        <v>0</v>
      </c>
      <c r="J16" s="419">
        <f>H16*((100-Inputs!L195)/100)</f>
        <v>0</v>
      </c>
      <c r="K16" s="420">
        <f>I16*((100-Inputs!L195)/100)</f>
        <v>0</v>
      </c>
      <c r="L16" s="3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2.75" customHeight="1" thickBot="1">
      <c r="A17" s="22"/>
      <c r="B17" s="30"/>
      <c r="C17" s="309">
        <v>7</v>
      </c>
      <c r="D17" s="417">
        <f>($I$34*((($I$35)/2)^0.65)*(((Inputs!G196)/3)^1.5)-($I$38))*(1-((Inputs!$I$184)/(4*365)))*(Inputs!H196)*(Inputs!I196)</f>
        <v>0</v>
      </c>
      <c r="E17" s="418">
        <f>($I$34*((($I$35)/2)^0.65)*(((Inputs!G196)/3)^1.5)-($I$38))*(1-((Inputs!$I$184)/(4*365)))*(Inputs!H196)*(Inputs!J196)*(1/2000)</f>
        <v>0</v>
      </c>
      <c r="F17" s="419">
        <f>D17*((100-Inputs!L196)/100)</f>
        <v>0</v>
      </c>
      <c r="G17" s="450">
        <f>E17*((100-Inputs!L196)/100)</f>
        <v>0</v>
      </c>
      <c r="H17" s="421">
        <f>($J$34*((($I$35)/2)^0.65)*(((Inputs!G196)/3)^1.5)-($I$38))*(1-((Inputs!$I$184)/(4*365)))*(Inputs!H196)*(Inputs!I196)</f>
        <v>0</v>
      </c>
      <c r="I17" s="422">
        <f>($J$34*((($I$35)/2)^0.65)*(((Inputs!G196)/3)^1.5)-($I$38))*(1-((Inputs!$I$184)/(4*365)))*(Inputs!H196)*(Inputs!J196)*(1/2000)</f>
        <v>0</v>
      </c>
      <c r="J17" s="419">
        <f>H17*((100-Inputs!L196)/100)</f>
        <v>0</v>
      </c>
      <c r="K17" s="420">
        <f>I17*((100-Inputs!L196)/100)</f>
        <v>0</v>
      </c>
      <c r="L17" s="3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2.75" customHeight="1">
      <c r="A18" s="22"/>
      <c r="B18" s="30"/>
      <c r="C18" s="309">
        <v>8</v>
      </c>
      <c r="D18" s="417">
        <f>($I$34*((($I$35)/2)^0.65)*(((Inputs!G197)/3)^1.5)-($I$38))*(1-((Inputs!$I$184)/(4*365)))*(Inputs!H197)*(Inputs!I197)</f>
        <v>0</v>
      </c>
      <c r="E18" s="418">
        <f>($I$34*((($I$35)/2)^0.65)*(((Inputs!G197)/3)^1.5)-($I$38))*(1-((Inputs!$I$184)/(4*365)))*(Inputs!H197)*(Inputs!J197)*(1/2000)</f>
        <v>0</v>
      </c>
      <c r="F18" s="419">
        <f>D18*((100-Inputs!L197)/100)</f>
        <v>0</v>
      </c>
      <c r="G18" s="450">
        <f>E18*((100-Inputs!L197)/100)</f>
        <v>0</v>
      </c>
      <c r="H18" s="421">
        <f>($J$34*((($I$35)/2)^0.65)*(((Inputs!G197)/3)^1.5)-($I$38))*(1-((Inputs!$I$184)/(4*365)))*(Inputs!H197)*(Inputs!I197)</f>
        <v>0</v>
      </c>
      <c r="I18" s="422">
        <f>($J$34*((($I$35)/2)^0.65)*(((Inputs!G197)/3)^1.5)-($I$38))*(1-((Inputs!$I$184)/(4*365)))*(Inputs!H197)*(Inputs!J197)*(1/2000)</f>
        <v>0</v>
      </c>
      <c r="J18" s="419">
        <f>H18*((100-Inputs!L197)/100)</f>
        <v>0</v>
      </c>
      <c r="K18" s="420">
        <f>I18*((100-Inputs!L197)/100)</f>
        <v>0</v>
      </c>
      <c r="L18" s="3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2.75" customHeight="1" thickBot="1">
      <c r="A19" s="22"/>
      <c r="B19" s="30"/>
      <c r="C19" s="310"/>
      <c r="D19" s="423"/>
      <c r="E19" s="424"/>
      <c r="F19" s="425"/>
      <c r="G19" s="424"/>
      <c r="H19" s="423"/>
      <c r="I19" s="424"/>
      <c r="J19" s="425"/>
      <c r="K19" s="424"/>
      <c r="L19" s="39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 customHeight="1" thickBot="1" thickTop="1">
      <c r="A20" s="22"/>
      <c r="B20" s="30"/>
      <c r="C20" s="70" t="s">
        <v>113</v>
      </c>
      <c r="D20" s="426">
        <f>SUM($D$11:$D$18)</f>
        <v>0</v>
      </c>
      <c r="E20" s="427">
        <f>SUM($E$11:$E$18)</f>
        <v>0</v>
      </c>
      <c r="F20" s="428">
        <f>SUM($F$11:$F$18)</f>
        <v>0</v>
      </c>
      <c r="G20" s="427">
        <f>SUM($G$11:$G$18)</f>
        <v>0</v>
      </c>
      <c r="H20" s="426">
        <f>SUM($H$11:$H$18)</f>
        <v>0</v>
      </c>
      <c r="I20" s="427">
        <f>SUM($I$11:$I$18)</f>
        <v>0</v>
      </c>
      <c r="J20" s="428">
        <f>SUM($J$11:$J$18)</f>
        <v>0</v>
      </c>
      <c r="K20" s="427">
        <f>SUM($K$11:$K$18)</f>
        <v>0</v>
      </c>
      <c r="L20" s="39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3.5" thickTop="1">
      <c r="A21" s="22"/>
      <c r="B21" s="30"/>
      <c r="C21" s="311"/>
      <c r="D21" s="311"/>
      <c r="E21" s="311"/>
      <c r="F21" s="311"/>
      <c r="G21" s="311"/>
      <c r="H21" s="311"/>
      <c r="I21" s="311"/>
      <c r="J21" s="311"/>
      <c r="K21" s="311"/>
      <c r="L21" s="3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2.75">
      <c r="A22" s="22"/>
      <c r="B22" s="30"/>
      <c r="C22" s="61"/>
      <c r="D22" s="61"/>
      <c r="E22" s="61"/>
      <c r="F22" s="61"/>
      <c r="G22" s="61"/>
      <c r="H22" s="61"/>
      <c r="I22" s="61"/>
      <c r="J22" s="61"/>
      <c r="K22" s="61"/>
      <c r="L22" s="3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2.75">
      <c r="A23" s="22"/>
      <c r="B23" s="30"/>
      <c r="C23" s="251"/>
      <c r="D23" s="251"/>
      <c r="E23" s="251"/>
      <c r="F23" s="251"/>
      <c r="G23" s="251"/>
      <c r="H23" s="251"/>
      <c r="I23" s="61"/>
      <c r="J23" s="61"/>
      <c r="K23" s="61"/>
      <c r="L23" s="3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2.75">
      <c r="A24" s="22"/>
      <c r="B24" s="30"/>
      <c r="C24" s="99" t="s">
        <v>114</v>
      </c>
      <c r="D24" s="61"/>
      <c r="E24" s="61"/>
      <c r="F24" s="61"/>
      <c r="G24" s="61"/>
      <c r="H24" s="61"/>
      <c r="I24" s="61"/>
      <c r="J24" s="61"/>
      <c r="K24" s="61"/>
      <c r="L24" s="3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22"/>
      <c r="B25" s="30"/>
      <c r="C25" s="35" t="s">
        <v>195</v>
      </c>
      <c r="D25" s="344"/>
      <c r="E25" s="61"/>
      <c r="F25" s="61"/>
      <c r="G25" s="61"/>
      <c r="H25" s="61"/>
      <c r="I25" s="61"/>
      <c r="J25" s="61"/>
      <c r="K25" s="61"/>
      <c r="L25" s="33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22"/>
      <c r="B26" s="30"/>
      <c r="C26" s="61" t="s">
        <v>150</v>
      </c>
      <c r="D26" s="61"/>
      <c r="E26" s="61"/>
      <c r="F26" s="61"/>
      <c r="G26" s="61"/>
      <c r="H26" s="61"/>
      <c r="I26" s="61"/>
      <c r="J26" s="61"/>
      <c r="K26" s="61"/>
      <c r="L26" s="3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22"/>
      <c r="B27" s="30"/>
      <c r="C27" s="61"/>
      <c r="D27" s="61"/>
      <c r="E27" s="61"/>
      <c r="F27" s="61"/>
      <c r="G27" s="61"/>
      <c r="H27" s="61"/>
      <c r="I27" s="61"/>
      <c r="J27" s="61"/>
      <c r="K27" s="61"/>
      <c r="L27" s="3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22"/>
      <c r="B28" s="30"/>
      <c r="C28" s="61" t="s">
        <v>149</v>
      </c>
      <c r="D28" s="61"/>
      <c r="E28" s="61"/>
      <c r="F28" s="61"/>
      <c r="G28" s="61"/>
      <c r="H28" s="61"/>
      <c r="I28" s="61"/>
      <c r="J28" s="61"/>
      <c r="K28" s="61"/>
      <c r="L28" s="3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22"/>
      <c r="B29" s="30"/>
      <c r="C29" s="61"/>
      <c r="D29" s="61"/>
      <c r="E29" s="61"/>
      <c r="F29" s="61"/>
      <c r="G29" s="61"/>
      <c r="H29" s="61"/>
      <c r="I29" s="251"/>
      <c r="J29" s="251"/>
      <c r="K29" s="61"/>
      <c r="L29" s="3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22"/>
      <c r="B30" s="30"/>
      <c r="C30" s="61" t="s">
        <v>203</v>
      </c>
      <c r="D30" s="61"/>
      <c r="E30" s="61"/>
      <c r="F30" s="61"/>
      <c r="G30" s="61"/>
      <c r="H30" s="61"/>
      <c r="I30" s="251"/>
      <c r="J30" s="251"/>
      <c r="K30" s="61"/>
      <c r="L30" s="3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22"/>
      <c r="B31" s="30"/>
      <c r="C31" s="61"/>
      <c r="D31" s="61"/>
      <c r="E31" s="61"/>
      <c r="F31" s="61"/>
      <c r="G31" s="61"/>
      <c r="H31" s="61"/>
      <c r="I31" s="251"/>
      <c r="J31" s="251"/>
      <c r="K31" s="61"/>
      <c r="L31" s="3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2"/>
      <c r="B32" s="30"/>
      <c r="C32" s="61" t="s">
        <v>118</v>
      </c>
      <c r="D32" s="61"/>
      <c r="E32" s="61"/>
      <c r="F32" s="61"/>
      <c r="G32" s="61"/>
      <c r="H32" s="61"/>
      <c r="I32" s="251"/>
      <c r="J32" s="251"/>
      <c r="K32" s="61"/>
      <c r="L32" s="3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 customHeight="1" thickBot="1">
      <c r="A33" s="22"/>
      <c r="B33" s="30"/>
      <c r="C33" s="61"/>
      <c r="D33" s="61"/>
      <c r="E33" s="61"/>
      <c r="F33" s="61"/>
      <c r="G33" s="61"/>
      <c r="H33" s="61"/>
      <c r="I33" s="100" t="s">
        <v>19</v>
      </c>
      <c r="J33" s="100" t="s">
        <v>20</v>
      </c>
      <c r="K33" s="61"/>
      <c r="L33" s="3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 customHeight="1" thickBot="1" thickTop="1">
      <c r="A34" s="22"/>
      <c r="B34" s="30"/>
      <c r="C34" s="429" t="s">
        <v>181</v>
      </c>
      <c r="D34" s="430" t="s">
        <v>182</v>
      </c>
      <c r="E34" s="431"/>
      <c r="F34" s="431"/>
      <c r="G34" s="431"/>
      <c r="H34" s="432"/>
      <c r="I34" s="433">
        <v>0.082</v>
      </c>
      <c r="J34" s="434">
        <v>0.016</v>
      </c>
      <c r="K34" s="61"/>
      <c r="L34" s="3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 customHeight="1" thickTop="1">
      <c r="A35" s="22"/>
      <c r="B35" s="30"/>
      <c r="C35" s="435" t="s">
        <v>151</v>
      </c>
      <c r="D35" s="436" t="s">
        <v>201</v>
      </c>
      <c r="E35" s="437"/>
      <c r="F35" s="437"/>
      <c r="G35" s="437"/>
      <c r="H35" s="438"/>
      <c r="I35" s="439">
        <f>+Inputs!I183</f>
        <v>70</v>
      </c>
      <c r="J35" s="61"/>
      <c r="K35" s="61"/>
      <c r="L35" s="3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 customHeight="1">
      <c r="A36" s="22"/>
      <c r="B36" s="30"/>
      <c r="C36" s="435" t="s">
        <v>185</v>
      </c>
      <c r="D36" s="61" t="s">
        <v>188</v>
      </c>
      <c r="E36" s="440"/>
      <c r="F36" s="440"/>
      <c r="G36" s="440"/>
      <c r="H36" s="441"/>
      <c r="I36" s="442">
        <f>+Inputs!I184</f>
        <v>157</v>
      </c>
      <c r="J36" s="61"/>
      <c r="K36" s="61"/>
      <c r="L36" s="3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 customHeight="1" thickBot="1">
      <c r="A37" s="22"/>
      <c r="B37" s="30"/>
      <c r="C37" s="435" t="s">
        <v>186</v>
      </c>
      <c r="D37" s="436" t="s">
        <v>187</v>
      </c>
      <c r="E37" s="440"/>
      <c r="F37" s="440"/>
      <c r="G37" s="440"/>
      <c r="H37" s="441"/>
      <c r="I37" s="443">
        <v>365</v>
      </c>
      <c r="J37" s="61"/>
      <c r="K37" s="61"/>
      <c r="L37" s="3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 customHeight="1" thickBot="1" thickTop="1">
      <c r="A38" s="22"/>
      <c r="B38" s="30"/>
      <c r="C38" s="444" t="s">
        <v>204</v>
      </c>
      <c r="D38" s="445" t="s">
        <v>205</v>
      </c>
      <c r="E38" s="446"/>
      <c r="F38" s="446"/>
      <c r="G38" s="446"/>
      <c r="H38" s="447"/>
      <c r="I38" s="449">
        <v>0.0047</v>
      </c>
      <c r="J38" s="448">
        <v>0.0047</v>
      </c>
      <c r="K38" s="61"/>
      <c r="L38" s="3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 customHeight="1">
      <c r="A39" s="22"/>
      <c r="B39" s="30"/>
      <c r="K39" s="61"/>
      <c r="L39" s="3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 customHeight="1">
      <c r="A40" s="22"/>
      <c r="B40" s="30"/>
      <c r="K40" s="61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 customHeight="1">
      <c r="A41" s="22"/>
      <c r="B41" s="30"/>
      <c r="C41" s="112" t="s">
        <v>200</v>
      </c>
      <c r="D41" s="22"/>
      <c r="E41" s="22"/>
      <c r="F41" s="22"/>
      <c r="G41" s="22"/>
      <c r="H41" s="22"/>
      <c r="I41" s="22"/>
      <c r="J41" s="22"/>
      <c r="K41" s="22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 customHeight="1">
      <c r="A42" s="22"/>
      <c r="B42" s="30"/>
      <c r="C42" s="112" t="s">
        <v>123</v>
      </c>
      <c r="D42" s="22"/>
      <c r="E42" s="22" t="s">
        <v>194</v>
      </c>
      <c r="F42" s="22" t="s">
        <v>208</v>
      </c>
      <c r="G42" s="22"/>
      <c r="H42" s="22"/>
      <c r="I42" s="22"/>
      <c r="J42" s="22"/>
      <c r="K42" s="22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 customHeight="1">
      <c r="A43" s="22"/>
      <c r="B43" s="30"/>
      <c r="C43" s="112"/>
      <c r="D43" s="22"/>
      <c r="E43" s="22"/>
      <c r="F43" s="22"/>
      <c r="G43" s="22"/>
      <c r="H43" s="22"/>
      <c r="I43" s="22"/>
      <c r="J43" s="22"/>
      <c r="K43" s="22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 customHeight="1">
      <c r="A44" s="22"/>
      <c r="B44" s="30"/>
      <c r="C44" s="112" t="s">
        <v>136</v>
      </c>
      <c r="D44" s="22"/>
      <c r="E44" s="22" t="s">
        <v>194</v>
      </c>
      <c r="F44" s="22" t="s">
        <v>209</v>
      </c>
      <c r="G44" s="22"/>
      <c r="H44" s="22"/>
      <c r="I44" s="22"/>
      <c r="J44" s="22"/>
      <c r="K44" s="22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 customHeight="1">
      <c r="A45" s="22"/>
      <c r="B45" s="30"/>
      <c r="C45" s="112"/>
      <c r="D45" s="22"/>
      <c r="E45" s="22"/>
      <c r="F45" s="22"/>
      <c r="G45" s="22"/>
      <c r="H45" s="22"/>
      <c r="I45" s="22"/>
      <c r="J45" s="22"/>
      <c r="K45" s="22"/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 customHeight="1">
      <c r="A46" s="22"/>
      <c r="B46" s="30"/>
      <c r="C46" s="112" t="s">
        <v>137</v>
      </c>
      <c r="D46" s="22"/>
      <c r="E46" s="22" t="s">
        <v>198</v>
      </c>
      <c r="F46" s="22"/>
      <c r="G46" s="22"/>
      <c r="H46" s="22"/>
      <c r="I46" s="22"/>
      <c r="J46" s="22"/>
      <c r="K46" s="22"/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 customHeight="1">
      <c r="A47" s="22"/>
      <c r="B47" s="30"/>
      <c r="C47" s="112"/>
      <c r="D47" s="22"/>
      <c r="E47" s="22"/>
      <c r="F47" s="22"/>
      <c r="G47" s="22"/>
      <c r="H47" s="22"/>
      <c r="I47" s="22"/>
      <c r="J47" s="22"/>
      <c r="K47" s="22"/>
      <c r="L47" s="3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 customHeight="1">
      <c r="A48" s="22"/>
      <c r="B48" s="30"/>
      <c r="C48" s="112" t="s">
        <v>139</v>
      </c>
      <c r="D48" s="22"/>
      <c r="E48" s="22" t="s">
        <v>199</v>
      </c>
      <c r="F48" s="22"/>
      <c r="G48" s="22"/>
      <c r="H48" s="22"/>
      <c r="I48" s="22"/>
      <c r="K48" s="22"/>
      <c r="L48" s="3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30"/>
      <c r="K49" s="61"/>
      <c r="L49" s="3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316"/>
      <c r="C50" s="317"/>
      <c r="D50" s="317"/>
      <c r="E50" s="318"/>
      <c r="F50" s="318"/>
      <c r="G50" s="318"/>
      <c r="H50" s="318"/>
      <c r="I50" s="318"/>
      <c r="J50" s="318"/>
      <c r="K50" s="318"/>
      <c r="L50" s="319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</sheetData>
  <sheetProtection password="E0A5" sheet="1" objects="1" scenarios="1"/>
  <printOptions horizontalCentered="1"/>
  <pageMargins left="0.5" right="0.5" top="0.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Annex Person</dc:creator>
  <cp:keywords/>
  <dc:description/>
  <cp:lastModifiedBy>A051801</cp:lastModifiedBy>
  <cp:lastPrinted>2003-11-17T18:36:50Z</cp:lastPrinted>
  <dcterms:created xsi:type="dcterms:W3CDTF">1998-05-14T13:54:44Z</dcterms:created>
  <dcterms:modified xsi:type="dcterms:W3CDTF">2011-08-24T19:51:12Z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Hammonds, Stephanie</vt:lpwstr>
  </property>
  <property fmtid="{D5CDD505-2E9C-101B-9397-08002B2CF9AE}" pid="5" name="display_urn:schemas-microsoft-com:office:office#Author">
    <vt:lpwstr>Hammonds, Stephanie</vt:lpwstr>
  </property>
</Properties>
</file>