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30" windowWidth="15195" windowHeight="11640" activeTab="2"/>
  </bookViews>
  <sheets>
    <sheet name="Volatile Organic Compounds" sheetId="1" r:id="rId1"/>
    <sheet name="Particulate Matter" sheetId="2" r:id="rId2"/>
    <sheet name="Hazardous Air Pollutants" sheetId="3" r:id="rId3"/>
    <sheet name="Values" sheetId="4" r:id="rId4"/>
  </sheets>
  <definedNames>
    <definedName name="CoatingList">'Volatile Organic Compounds'!$B$12:$B$41</definedName>
    <definedName name="Division">'Values'!#REF!</definedName>
    <definedName name="EF">'Values'!$A$1:$A$2</definedName>
    <definedName name="EstType">'Values'!$C$1:$C$2</definedName>
    <definedName name="HapList">'Values'!$B$1:$B$31</definedName>
  </definedNames>
  <calcPr fullCalcOnLoad="1"/>
</workbook>
</file>

<file path=xl/comments1.xml><?xml version="1.0" encoding="utf-8"?>
<comments xmlns="http://schemas.openxmlformats.org/spreadsheetml/2006/main">
  <authors>
    <author>DEP Employee</author>
  </authors>
  <commentList>
    <comment ref="C1" authorId="0">
      <text>
        <r>
          <rPr>
            <b/>
            <sz val="8"/>
            <rFont val="Tahoma"/>
            <family val="0"/>
          </rPr>
          <t>DEP Employee:</t>
        </r>
        <r>
          <rPr>
            <sz val="8"/>
            <rFont val="Tahoma"/>
            <family val="0"/>
          </rPr>
          <t xml:space="preserve">
This is a Drop Down List!</t>
        </r>
      </text>
    </comment>
    <comment ref="B8" authorId="0">
      <text>
        <r>
          <rPr>
            <b/>
            <sz val="8"/>
            <rFont val="Tahoma"/>
            <family val="0"/>
          </rPr>
          <t>DEP Employee:</t>
        </r>
        <r>
          <rPr>
            <sz val="8"/>
            <rFont val="Tahoma"/>
            <family val="0"/>
          </rPr>
          <t xml:space="preserve">
Used only as a multiplier.  Do not use this as a Permit Limit!  
Use only lb/hr and tons/yr.
</t>
        </r>
      </text>
    </comment>
    <comment ref="B5" authorId="0">
      <text>
        <r>
          <rPr>
            <b/>
            <sz val="8"/>
            <rFont val="Tahoma"/>
            <family val="0"/>
          </rPr>
          <t>DEP Employee:</t>
        </r>
        <r>
          <rPr>
            <sz val="8"/>
            <rFont val="Tahoma"/>
            <family val="0"/>
          </rPr>
          <t xml:space="preserve">
This is facility wide hours of operation.</t>
        </r>
      </text>
    </comment>
  </commentList>
</comments>
</file>

<file path=xl/sharedStrings.xml><?xml version="1.0" encoding="utf-8"?>
<sst xmlns="http://schemas.openxmlformats.org/spreadsheetml/2006/main" count="68" uniqueCount="40">
  <si>
    <t>Coating/Stain/Solvent Description</t>
  </si>
  <si>
    <t>Coating Usage (gal/yr)</t>
  </si>
  <si>
    <t>VOC Content (lb/gal)</t>
  </si>
  <si>
    <t>Emission Rate (ton/yr)</t>
  </si>
  <si>
    <t>Yes</t>
  </si>
  <si>
    <t>No</t>
  </si>
  <si>
    <t>MEK</t>
  </si>
  <si>
    <t>MIBK</t>
  </si>
  <si>
    <t>Enter Other HAP HERE</t>
  </si>
  <si>
    <t>None</t>
  </si>
  <si>
    <t>Benzene</t>
  </si>
  <si>
    <t>Ethylbenzene</t>
  </si>
  <si>
    <t>Formaldehyde</t>
  </si>
  <si>
    <t>Methanol</t>
  </si>
  <si>
    <t>Napthalene</t>
  </si>
  <si>
    <t>Phenol</t>
  </si>
  <si>
    <t>Styrene</t>
  </si>
  <si>
    <t>Toluene</t>
  </si>
  <si>
    <t>Xylene</t>
  </si>
  <si>
    <t>PM Content (lb/gal)</t>
  </si>
  <si>
    <t>Coating Operation (hours/year)</t>
  </si>
  <si>
    <t>Actual</t>
  </si>
  <si>
    <t>Maximum</t>
  </si>
  <si>
    <t>Emissions Estimate</t>
  </si>
  <si>
    <t>Total VOC Emissions</t>
  </si>
  <si>
    <t>Total Avg Hrly VOC Emissions</t>
  </si>
  <si>
    <t>Total PM Emissions</t>
  </si>
  <si>
    <t>Total Avg Hrly PM Emissions</t>
  </si>
  <si>
    <t>Density (lb/gal)</t>
  </si>
  <si>
    <t>% HAP Content</t>
  </si>
  <si>
    <t>HAP Constituent</t>
  </si>
  <si>
    <t>Total HAP Emissions</t>
  </si>
  <si>
    <t>Total Avg Hrly HAP Emissions</t>
  </si>
  <si>
    <t>Constituent Emissions</t>
  </si>
  <si>
    <t>Actual Hours of Total Operation</t>
  </si>
  <si>
    <r>
      <t>Coating Usage (gal/yr)</t>
    </r>
    <r>
      <rPr>
        <b/>
        <vertAlign val="subscript"/>
        <sz val="10"/>
        <rFont val="AvantGarde Bk BT"/>
        <family val="2"/>
      </rPr>
      <t>Max.</t>
    </r>
  </si>
  <si>
    <r>
      <t>Coating Usage (gal/yr)</t>
    </r>
    <r>
      <rPr>
        <b/>
        <vertAlign val="subscript"/>
        <sz val="10"/>
        <rFont val="AvantGarde Bk BT"/>
        <family val="2"/>
      </rPr>
      <t>Act.</t>
    </r>
  </si>
  <si>
    <t>Note:  To sort the table above press ctrl-m.</t>
  </si>
  <si>
    <t>Transfer Efficiency (%)</t>
  </si>
  <si>
    <t>Settling Chamber Efficiency (%)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</si>
</sst>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sz val="10"/>
      <name val="AvantGarde Bk BT"/>
      <family val="2"/>
    </font>
    <font>
      <b/>
      <sz val="10"/>
      <name val="AvantGarde Bk BT"/>
      <family val="2"/>
    </font>
    <font>
      <sz val="8"/>
      <name val="AvantGarde Md BT"/>
      <family val="2"/>
    </font>
    <font>
      <sz val="8"/>
      <name val="AvantGarde Bk BT"/>
      <family val="2"/>
    </font>
    <font>
      <sz val="12"/>
      <name val="AvantGarde Bk BT"/>
      <family val="2"/>
    </font>
    <font>
      <i/>
      <sz val="10"/>
      <name val="AvantGarde Bk BT"/>
      <family val="2"/>
    </font>
    <font>
      <sz val="10"/>
      <color indexed="8"/>
      <name val="AvantGarde Md BT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vantGarde Bk BT"/>
      <family val="2"/>
    </font>
    <font>
      <b/>
      <vertAlign val="subscript"/>
      <sz val="10"/>
      <name val="AvantGarde Bk BT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47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47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2" fillId="0" borderId="13" xfId="0" applyNumberFormat="1" applyFont="1" applyBorder="1" applyAlignment="1">
      <alignment horizontal="left"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right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7" fillId="0" borderId="16" xfId="0" applyNumberFormat="1" applyFont="1" applyBorder="1" applyAlignment="1">
      <alignment horizontal="right"/>
    </xf>
    <xf numFmtId="0" fontId="7" fillId="0" borderId="17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7" fillId="0" borderId="16" xfId="0" applyFont="1" applyBorder="1" applyAlignment="1" applyProtection="1">
      <alignment horizontal="right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 locked="0"/>
    </xf>
    <xf numFmtId="0" fontId="8" fillId="0" borderId="14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E764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45"/>
  <sheetViews>
    <sheetView showGridLines="0" zoomScalePageLayoutView="0" workbookViewId="0" topLeftCell="A1">
      <selection activeCell="E13" sqref="E13"/>
    </sheetView>
  </sheetViews>
  <sheetFormatPr defaultColWidth="9.140625" defaultRowHeight="12.75"/>
  <cols>
    <col min="1" max="1" width="4.00390625" style="1" bestFit="1" customWidth="1"/>
    <col min="2" max="2" width="30.57421875" style="2" bestFit="1" customWidth="1"/>
    <col min="3" max="4" width="14.00390625" style="2" bestFit="1" customWidth="1"/>
    <col min="5" max="5" width="12.7109375" style="2" bestFit="1" customWidth="1"/>
    <col min="6" max="6" width="13.00390625" style="2" customWidth="1"/>
    <col min="7" max="7" width="12.421875" style="2" customWidth="1"/>
  </cols>
  <sheetData>
    <row r="1" spans="3:5" ht="12.75">
      <c r="C1" s="24" t="s">
        <v>21</v>
      </c>
      <c r="D1" s="12" t="s">
        <v>23</v>
      </c>
      <c r="E1" s="10"/>
    </row>
    <row r="2" spans="1:2" ht="15">
      <c r="A2" s="30"/>
      <c r="B2" s="30"/>
    </row>
    <row r="3" spans="1:2" ht="15">
      <c r="A3" s="30"/>
      <c r="B3" s="30"/>
    </row>
    <row r="4" ht="12.75"/>
    <row r="5" spans="1:2" ht="12.75">
      <c r="A5" s="2"/>
      <c r="B5" s="8" t="s">
        <v>34</v>
      </c>
    </row>
    <row r="6" spans="1:2" ht="12.75">
      <c r="A6" s="2"/>
      <c r="B6" s="25"/>
    </row>
    <row r="7" ht="12.75">
      <c r="A7" s="2"/>
    </row>
    <row r="8" ht="12.75">
      <c r="B8" s="8" t="s">
        <v>20</v>
      </c>
    </row>
    <row r="9" ht="12.75">
      <c r="B9" s="25"/>
    </row>
    <row r="10" ht="13.5" thickBot="1"/>
    <row r="11" spans="1:7" ht="39" thickBot="1">
      <c r="A11" s="3"/>
      <c r="B11" s="4" t="s">
        <v>0</v>
      </c>
      <c r="C11" s="5" t="s">
        <v>36</v>
      </c>
      <c r="D11" s="5" t="s">
        <v>35</v>
      </c>
      <c r="E11" s="5" t="s">
        <v>2</v>
      </c>
      <c r="F11" s="19"/>
      <c r="G11" s="6" t="s">
        <v>3</v>
      </c>
    </row>
    <row r="12" spans="1:7" ht="12.75">
      <c r="A12" s="7">
        <v>1</v>
      </c>
      <c r="B12" s="26"/>
      <c r="C12" s="27"/>
      <c r="D12" s="7">
        <f>IF(EXACT($C$1,"Actual"),0,(($B$9/$B$6)*8760)*(C12/$B$9))</f>
        <v>0</v>
      </c>
      <c r="E12" s="27"/>
      <c r="F12" s="20"/>
      <c r="G12" s="7">
        <f>IF(EXACT($C$1,"Actual"),(C12*E12/2000),(($B$9/$B$6)*8760*(C12/$B$9))*E12/2000)</f>
        <v>0</v>
      </c>
    </row>
    <row r="13" spans="1:7" ht="12.75">
      <c r="A13" s="8">
        <f>A12+1</f>
        <v>2</v>
      </c>
      <c r="B13" s="26"/>
      <c r="C13" s="25"/>
      <c r="D13" s="7">
        <f aca="true" t="shared" si="0" ref="D13:D41">IF(EXACT($C$1,"Actual"),0,(($B$9/$B$6)*8760)*(C13/$B$9))</f>
        <v>0</v>
      </c>
      <c r="E13" s="25"/>
      <c r="F13" s="20"/>
      <c r="G13" s="7">
        <f>IF(EXACT($C$1,"Actual"),(C13*E13/2000),(($B$9/$B$6)*8760*(C13/$B$9))*E13/2000)</f>
        <v>0</v>
      </c>
    </row>
    <row r="14" spans="1:7" ht="12.75">
      <c r="A14" s="8">
        <f aca="true" t="shared" si="1" ref="A14:A41">A13+1</f>
        <v>3</v>
      </c>
      <c r="B14" s="26"/>
      <c r="C14" s="25"/>
      <c r="D14" s="7">
        <f t="shared" si="0"/>
        <v>0</v>
      </c>
      <c r="E14" s="25"/>
      <c r="F14" s="20"/>
      <c r="G14" s="7">
        <f aca="true" t="shared" si="2" ref="G14:G41">IF(EXACT($C$1,"Actual"),(C14*E14/2000),(($B$9/$B$6)*8760*(C14/$B$9))*E14/2000)</f>
        <v>0</v>
      </c>
    </row>
    <row r="15" spans="1:7" ht="12.75">
      <c r="A15" s="8">
        <f t="shared" si="1"/>
        <v>4</v>
      </c>
      <c r="B15" s="26"/>
      <c r="C15" s="25"/>
      <c r="D15" s="7">
        <f t="shared" si="0"/>
        <v>0</v>
      </c>
      <c r="E15" s="25"/>
      <c r="F15" s="20"/>
      <c r="G15" s="7">
        <f t="shared" si="2"/>
        <v>0</v>
      </c>
    </row>
    <row r="16" spans="1:7" ht="12.75">
      <c r="A16" s="8">
        <f t="shared" si="1"/>
        <v>5</v>
      </c>
      <c r="B16" s="26"/>
      <c r="C16" s="25"/>
      <c r="D16" s="7">
        <f t="shared" si="0"/>
        <v>0</v>
      </c>
      <c r="E16" s="25"/>
      <c r="F16" s="20"/>
      <c r="G16" s="7">
        <f t="shared" si="2"/>
        <v>0</v>
      </c>
    </row>
    <row r="17" spans="1:7" ht="12.75">
      <c r="A17" s="8">
        <f t="shared" si="1"/>
        <v>6</v>
      </c>
      <c r="B17" s="26"/>
      <c r="C17" s="25"/>
      <c r="D17" s="7">
        <f t="shared" si="0"/>
        <v>0</v>
      </c>
      <c r="E17" s="25"/>
      <c r="F17" s="20"/>
      <c r="G17" s="7">
        <f t="shared" si="2"/>
        <v>0</v>
      </c>
    </row>
    <row r="18" spans="1:7" ht="12.75">
      <c r="A18" s="8">
        <f t="shared" si="1"/>
        <v>7</v>
      </c>
      <c r="B18" s="26"/>
      <c r="C18" s="25"/>
      <c r="D18" s="7">
        <f t="shared" si="0"/>
        <v>0</v>
      </c>
      <c r="E18" s="25"/>
      <c r="F18" s="20"/>
      <c r="G18" s="7">
        <f t="shared" si="2"/>
        <v>0</v>
      </c>
    </row>
    <row r="19" spans="1:7" ht="12.75">
      <c r="A19" s="8">
        <f t="shared" si="1"/>
        <v>8</v>
      </c>
      <c r="B19" s="26"/>
      <c r="C19" s="25"/>
      <c r="D19" s="7">
        <f t="shared" si="0"/>
        <v>0</v>
      </c>
      <c r="E19" s="25"/>
      <c r="F19" s="20"/>
      <c r="G19" s="7">
        <f t="shared" si="2"/>
        <v>0</v>
      </c>
    </row>
    <row r="20" spans="1:7" ht="12.75">
      <c r="A20" s="8">
        <f t="shared" si="1"/>
        <v>9</v>
      </c>
      <c r="B20" s="26"/>
      <c r="C20" s="25"/>
      <c r="D20" s="7">
        <f t="shared" si="0"/>
        <v>0</v>
      </c>
      <c r="E20" s="25"/>
      <c r="F20" s="20"/>
      <c r="G20" s="7">
        <f t="shared" si="2"/>
        <v>0</v>
      </c>
    </row>
    <row r="21" spans="1:7" ht="12.75">
      <c r="A21" s="8">
        <f t="shared" si="1"/>
        <v>10</v>
      </c>
      <c r="B21" s="26"/>
      <c r="C21" s="25"/>
      <c r="D21" s="7">
        <f t="shared" si="0"/>
        <v>0</v>
      </c>
      <c r="E21" s="25"/>
      <c r="F21" s="20"/>
      <c r="G21" s="7">
        <f t="shared" si="2"/>
        <v>0</v>
      </c>
    </row>
    <row r="22" spans="1:7" ht="12.75">
      <c r="A22" s="8">
        <f t="shared" si="1"/>
        <v>11</v>
      </c>
      <c r="B22" s="26"/>
      <c r="C22" s="25"/>
      <c r="D22" s="7">
        <f t="shared" si="0"/>
        <v>0</v>
      </c>
      <c r="E22" s="25"/>
      <c r="F22" s="20"/>
      <c r="G22" s="7">
        <f t="shared" si="2"/>
        <v>0</v>
      </c>
    </row>
    <row r="23" spans="1:7" ht="12.75">
      <c r="A23" s="8">
        <f t="shared" si="1"/>
        <v>12</v>
      </c>
      <c r="B23" s="26"/>
      <c r="C23" s="25"/>
      <c r="D23" s="7">
        <f t="shared" si="0"/>
        <v>0</v>
      </c>
      <c r="E23" s="25"/>
      <c r="F23" s="20"/>
      <c r="G23" s="7">
        <f t="shared" si="2"/>
        <v>0</v>
      </c>
    </row>
    <row r="24" spans="1:7" ht="12.75">
      <c r="A24" s="8">
        <f t="shared" si="1"/>
        <v>13</v>
      </c>
      <c r="B24" s="26"/>
      <c r="C24" s="25"/>
      <c r="D24" s="7">
        <f t="shared" si="0"/>
        <v>0</v>
      </c>
      <c r="E24" s="25"/>
      <c r="F24" s="20"/>
      <c r="G24" s="7">
        <f t="shared" si="2"/>
        <v>0</v>
      </c>
    </row>
    <row r="25" spans="1:7" ht="12.75">
      <c r="A25" s="8">
        <f t="shared" si="1"/>
        <v>14</v>
      </c>
      <c r="B25" s="26"/>
      <c r="C25" s="25"/>
      <c r="D25" s="7">
        <f t="shared" si="0"/>
        <v>0</v>
      </c>
      <c r="E25" s="25"/>
      <c r="F25" s="20"/>
      <c r="G25" s="7">
        <f t="shared" si="2"/>
        <v>0</v>
      </c>
    </row>
    <row r="26" spans="1:7" ht="12.75">
      <c r="A26" s="8">
        <f t="shared" si="1"/>
        <v>15</v>
      </c>
      <c r="B26" s="26"/>
      <c r="C26" s="25"/>
      <c r="D26" s="7">
        <f t="shared" si="0"/>
        <v>0</v>
      </c>
      <c r="E26" s="25"/>
      <c r="F26" s="20"/>
      <c r="G26" s="7">
        <f t="shared" si="2"/>
        <v>0</v>
      </c>
    </row>
    <row r="27" spans="1:7" ht="12.75">
      <c r="A27" s="8">
        <f t="shared" si="1"/>
        <v>16</v>
      </c>
      <c r="B27" s="26"/>
      <c r="C27" s="25"/>
      <c r="D27" s="7">
        <f t="shared" si="0"/>
        <v>0</v>
      </c>
      <c r="E27" s="25"/>
      <c r="F27" s="20"/>
      <c r="G27" s="7">
        <f t="shared" si="2"/>
        <v>0</v>
      </c>
    </row>
    <row r="28" spans="1:7" ht="12.75">
      <c r="A28" s="8">
        <f t="shared" si="1"/>
        <v>17</v>
      </c>
      <c r="B28" s="26"/>
      <c r="C28" s="25"/>
      <c r="D28" s="7">
        <f t="shared" si="0"/>
        <v>0</v>
      </c>
      <c r="E28" s="25"/>
      <c r="F28" s="20"/>
      <c r="G28" s="7">
        <f t="shared" si="2"/>
        <v>0</v>
      </c>
    </row>
    <row r="29" spans="1:7" ht="12.75">
      <c r="A29" s="8">
        <f t="shared" si="1"/>
        <v>18</v>
      </c>
      <c r="B29" s="26"/>
      <c r="C29" s="25"/>
      <c r="D29" s="7">
        <f t="shared" si="0"/>
        <v>0</v>
      </c>
      <c r="E29" s="25"/>
      <c r="F29" s="20"/>
      <c r="G29" s="7">
        <f t="shared" si="2"/>
        <v>0</v>
      </c>
    </row>
    <row r="30" spans="1:7" ht="12.75">
      <c r="A30" s="8">
        <f t="shared" si="1"/>
        <v>19</v>
      </c>
      <c r="B30" s="26"/>
      <c r="C30" s="25"/>
      <c r="D30" s="7">
        <f t="shared" si="0"/>
        <v>0</v>
      </c>
      <c r="E30" s="25"/>
      <c r="F30" s="20"/>
      <c r="G30" s="7">
        <f t="shared" si="2"/>
        <v>0</v>
      </c>
    </row>
    <row r="31" spans="1:7" ht="12.75">
      <c r="A31" s="8">
        <f t="shared" si="1"/>
        <v>20</v>
      </c>
      <c r="B31" s="26"/>
      <c r="C31" s="25"/>
      <c r="D31" s="7">
        <f t="shared" si="0"/>
        <v>0</v>
      </c>
      <c r="E31" s="25"/>
      <c r="F31" s="20"/>
      <c r="G31" s="7">
        <f t="shared" si="2"/>
        <v>0</v>
      </c>
    </row>
    <row r="32" spans="1:7" ht="12.75">
      <c r="A32" s="8">
        <f t="shared" si="1"/>
        <v>21</v>
      </c>
      <c r="B32" s="26"/>
      <c r="C32" s="25"/>
      <c r="D32" s="7">
        <f t="shared" si="0"/>
        <v>0</v>
      </c>
      <c r="E32" s="25"/>
      <c r="F32" s="20"/>
      <c r="G32" s="7">
        <f t="shared" si="2"/>
        <v>0</v>
      </c>
    </row>
    <row r="33" spans="1:7" ht="12.75">
      <c r="A33" s="8">
        <f t="shared" si="1"/>
        <v>22</v>
      </c>
      <c r="B33" s="26"/>
      <c r="C33" s="25"/>
      <c r="D33" s="7">
        <f t="shared" si="0"/>
        <v>0</v>
      </c>
      <c r="E33" s="25"/>
      <c r="F33" s="20"/>
      <c r="G33" s="7">
        <f t="shared" si="2"/>
        <v>0</v>
      </c>
    </row>
    <row r="34" spans="1:7" ht="12.75">
      <c r="A34" s="8">
        <f t="shared" si="1"/>
        <v>23</v>
      </c>
      <c r="B34" s="26"/>
      <c r="C34" s="25"/>
      <c r="D34" s="7">
        <f t="shared" si="0"/>
        <v>0</v>
      </c>
      <c r="E34" s="25"/>
      <c r="F34" s="20"/>
      <c r="G34" s="7">
        <f t="shared" si="2"/>
        <v>0</v>
      </c>
    </row>
    <row r="35" spans="1:7" ht="12.75">
      <c r="A35" s="8">
        <f t="shared" si="1"/>
        <v>24</v>
      </c>
      <c r="B35" s="26"/>
      <c r="C35" s="25"/>
      <c r="D35" s="7">
        <f t="shared" si="0"/>
        <v>0</v>
      </c>
      <c r="E35" s="25"/>
      <c r="F35" s="20"/>
      <c r="G35" s="7">
        <f t="shared" si="2"/>
        <v>0</v>
      </c>
    </row>
    <row r="36" spans="1:7" ht="12.75">
      <c r="A36" s="8">
        <f t="shared" si="1"/>
        <v>25</v>
      </c>
      <c r="B36" s="26"/>
      <c r="C36" s="25"/>
      <c r="D36" s="7">
        <f t="shared" si="0"/>
        <v>0</v>
      </c>
      <c r="E36" s="25"/>
      <c r="F36" s="20"/>
      <c r="G36" s="7">
        <f t="shared" si="2"/>
        <v>0</v>
      </c>
    </row>
    <row r="37" spans="1:7" ht="12.75">
      <c r="A37" s="8">
        <f t="shared" si="1"/>
        <v>26</v>
      </c>
      <c r="B37" s="26"/>
      <c r="C37" s="25"/>
      <c r="D37" s="7">
        <f t="shared" si="0"/>
        <v>0</v>
      </c>
      <c r="E37" s="25"/>
      <c r="F37" s="20"/>
      <c r="G37" s="7">
        <f t="shared" si="2"/>
        <v>0</v>
      </c>
    </row>
    <row r="38" spans="1:7" ht="12.75">
      <c r="A38" s="8">
        <f t="shared" si="1"/>
        <v>27</v>
      </c>
      <c r="B38" s="26"/>
      <c r="C38" s="25"/>
      <c r="D38" s="7">
        <f t="shared" si="0"/>
        <v>0</v>
      </c>
      <c r="E38" s="25"/>
      <c r="F38" s="20"/>
      <c r="G38" s="7">
        <f t="shared" si="2"/>
        <v>0</v>
      </c>
    </row>
    <row r="39" spans="1:7" ht="12.75">
      <c r="A39" s="8">
        <f t="shared" si="1"/>
        <v>28</v>
      </c>
      <c r="B39" s="26"/>
      <c r="C39" s="25"/>
      <c r="D39" s="7">
        <f t="shared" si="0"/>
        <v>0</v>
      </c>
      <c r="E39" s="25"/>
      <c r="F39" s="20"/>
      <c r="G39" s="7">
        <f t="shared" si="2"/>
        <v>0</v>
      </c>
    </row>
    <row r="40" spans="1:7" ht="12.75">
      <c r="A40" s="8">
        <f t="shared" si="1"/>
        <v>29</v>
      </c>
      <c r="B40" s="26"/>
      <c r="C40" s="25"/>
      <c r="D40" s="7">
        <f t="shared" si="0"/>
        <v>0</v>
      </c>
      <c r="E40" s="25"/>
      <c r="F40" s="20"/>
      <c r="G40" s="7">
        <f t="shared" si="2"/>
        <v>0</v>
      </c>
    </row>
    <row r="41" spans="1:7" ht="12.75">
      <c r="A41" s="8">
        <f t="shared" si="1"/>
        <v>30</v>
      </c>
      <c r="B41" s="26"/>
      <c r="C41" s="25"/>
      <c r="D41" s="7">
        <f t="shared" si="0"/>
        <v>0</v>
      </c>
      <c r="E41" s="25"/>
      <c r="F41" s="20"/>
      <c r="G41" s="7">
        <f t="shared" si="2"/>
        <v>0</v>
      </c>
    </row>
    <row r="42" ht="12.75">
      <c r="A42" s="2"/>
    </row>
    <row r="43" spans="1:7" ht="12.75">
      <c r="A43" s="2"/>
      <c r="D43" s="31" t="s">
        <v>24</v>
      </c>
      <c r="E43" s="31"/>
      <c r="F43" s="22"/>
      <c r="G43" s="14">
        <f>SUM(G12:G41)</f>
        <v>0</v>
      </c>
    </row>
    <row r="44" ht="12.75">
      <c r="A44" s="2"/>
    </row>
    <row r="45" spans="1:6" ht="12.75">
      <c r="A45" s="2"/>
      <c r="D45" s="31" t="s">
        <v>25</v>
      </c>
      <c r="E45" s="31"/>
      <c r="F45" s="14" t="e">
        <f>$G$43*(2000/$B$9)</f>
        <v>#DIV/0!</v>
      </c>
    </row>
  </sheetData>
  <sheetProtection password="EEE5" sheet="1" objects="1" scenarios="1" selectLockedCells="1"/>
  <mergeCells count="4">
    <mergeCell ref="A3:B3"/>
    <mergeCell ref="D43:E43"/>
    <mergeCell ref="D45:E45"/>
    <mergeCell ref="A2:B2"/>
  </mergeCells>
  <dataValidations count="1">
    <dataValidation type="list" allowBlank="1" showInputMessage="1" showErrorMessage="1" sqref="C1">
      <formula1>EstType</formula1>
    </dataValidation>
  </dataValidations>
  <printOptions horizontalCentered="1"/>
  <pageMargins left="0.25" right="0.25" top="0.5" bottom="0.25" header="0.25" footer="0.25"/>
  <pageSetup horizontalDpi="600" verticalDpi="600" orientation="portrait" r:id="rId4"/>
  <headerFooter alignWithMargins="0">
    <oddHeader>&amp;C&amp;"AvantGarde Bk BT,Book"&amp;8&amp;A</oddHeader>
    <oddFooter>&amp;L&amp;G
&amp;"AvantGarde Md BT,Medium"&amp;8west virginia department of environmental protection
&amp;"AvantGarde Bk BT,Book"Small Business Assistance Program&amp;C&amp;"AvantGarde Bk BT,Book"&amp;8Prepared:  &amp;D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58"/>
  <sheetViews>
    <sheetView showGridLines="0" zoomScalePageLayoutView="0" workbookViewId="0" topLeftCell="A1">
      <selection activeCell="C13" sqref="C13"/>
    </sheetView>
  </sheetViews>
  <sheetFormatPr defaultColWidth="9.140625" defaultRowHeight="12.75"/>
  <cols>
    <col min="1" max="1" width="4.00390625" style="2" bestFit="1" customWidth="1"/>
    <col min="2" max="2" width="30.57421875" style="2" bestFit="1" customWidth="1"/>
    <col min="3" max="4" width="13.8515625" style="2" customWidth="1"/>
    <col min="5" max="5" width="12.7109375" style="2" bestFit="1" customWidth="1"/>
    <col min="6" max="6" width="12.8515625" style="2" bestFit="1" customWidth="1"/>
    <col min="7" max="7" width="12.7109375" style="2" customWidth="1"/>
  </cols>
  <sheetData>
    <row r="1" spans="3:5" ht="12.75">
      <c r="C1" s="11" t="str">
        <f>'Volatile Organic Compounds'!C1</f>
        <v>Actual</v>
      </c>
      <c r="D1" s="12" t="str">
        <f>'Volatile Organic Compounds'!D1</f>
        <v>Emissions Estimate</v>
      </c>
      <c r="E1" s="13"/>
    </row>
    <row r="2" spans="1:2" ht="15.75">
      <c r="A2" s="32">
        <f>'Volatile Organic Compounds'!A2:B2</f>
        <v>0</v>
      </c>
      <c r="B2" s="32"/>
    </row>
    <row r="3" spans="1:2" ht="15.75">
      <c r="A3" s="32">
        <f>'Volatile Organic Compounds'!A3:B3</f>
        <v>0</v>
      </c>
      <c r="B3" s="32"/>
    </row>
    <row r="5" ht="12.75">
      <c r="B5" s="8" t="s">
        <v>38</v>
      </c>
    </row>
    <row r="6" ht="12.75">
      <c r="B6" s="25">
        <v>0</v>
      </c>
    </row>
    <row r="7" ht="12.75">
      <c r="B7" s="1"/>
    </row>
    <row r="8" ht="12.75">
      <c r="B8" s="8" t="s">
        <v>39</v>
      </c>
    </row>
    <row r="9" ht="12.75">
      <c r="B9" s="25">
        <v>0</v>
      </c>
    </row>
    <row r="10" ht="13.5" thickBot="1"/>
    <row r="11" spans="1:7" ht="26.25" thickBot="1">
      <c r="A11" s="3"/>
      <c r="B11" s="4" t="s">
        <v>0</v>
      </c>
      <c r="C11" s="5" t="s">
        <v>28</v>
      </c>
      <c r="D11" s="5" t="s">
        <v>1</v>
      </c>
      <c r="E11" s="5" t="s">
        <v>19</v>
      </c>
      <c r="F11" s="19"/>
      <c r="G11" s="6" t="s">
        <v>3</v>
      </c>
    </row>
    <row r="12" spans="1:7" ht="12.75">
      <c r="A12" s="7">
        <v>1</v>
      </c>
      <c r="B12" s="9">
        <f>'Volatile Organic Compounds'!B12</f>
        <v>0</v>
      </c>
      <c r="C12" s="28"/>
      <c r="D12" s="7">
        <f>IF(EXACT('Volatile Organic Compounds'!$C$1,"Actual"),'Volatile Organic Compounds'!C12,'Volatile Organic Compounds'!D12)</f>
        <v>0</v>
      </c>
      <c r="E12" s="29">
        <f>C12-'Volatile Organic Compounds'!E12</f>
        <v>0</v>
      </c>
      <c r="F12" s="20"/>
      <c r="G12" s="7">
        <f>(D12*E12*(1-($B$6/100))*(1-($B$9/100)))/2000</f>
        <v>0</v>
      </c>
    </row>
    <row r="13" spans="1:7" ht="12.75">
      <c r="A13" s="8">
        <f>A12+1</f>
        <v>2</v>
      </c>
      <c r="B13" s="9">
        <f>'Volatile Organic Compounds'!B13</f>
        <v>0</v>
      </c>
      <c r="C13" s="28"/>
      <c r="D13" s="7">
        <f>IF(EXACT('Volatile Organic Compounds'!$C$1,"Actual"),'Volatile Organic Compounds'!C13,'Volatile Organic Compounds'!D13)</f>
        <v>0</v>
      </c>
      <c r="E13" s="29">
        <f>C13-'Volatile Organic Compounds'!E13</f>
        <v>0</v>
      </c>
      <c r="F13" s="20"/>
      <c r="G13" s="7">
        <f aca="true" t="shared" si="0" ref="G13:G41">(D13*E13*(1-($B$6/100))*(1-($B$9/100)))/2000</f>
        <v>0</v>
      </c>
    </row>
    <row r="14" spans="1:7" ht="12.75">
      <c r="A14" s="8">
        <f aca="true" t="shared" si="1" ref="A14:A41">A13+1</f>
        <v>3</v>
      </c>
      <c r="B14" s="9">
        <f>'Volatile Organic Compounds'!B14</f>
        <v>0</v>
      </c>
      <c r="C14" s="28"/>
      <c r="D14" s="7">
        <f>IF(EXACT('Volatile Organic Compounds'!$C$1,"Actual"),'Volatile Organic Compounds'!C14,'Volatile Organic Compounds'!D14)</f>
        <v>0</v>
      </c>
      <c r="E14" s="29">
        <f>C14-'Volatile Organic Compounds'!E14</f>
        <v>0</v>
      </c>
      <c r="F14" s="21"/>
      <c r="G14" s="7">
        <f t="shared" si="0"/>
        <v>0</v>
      </c>
    </row>
    <row r="15" spans="1:7" ht="12.75">
      <c r="A15" s="8">
        <f t="shared" si="1"/>
        <v>4</v>
      </c>
      <c r="B15" s="9">
        <f>'Volatile Organic Compounds'!B15</f>
        <v>0</v>
      </c>
      <c r="C15" s="28"/>
      <c r="D15" s="7">
        <f>IF(EXACT('Volatile Organic Compounds'!$C$1,"Actual"),'Volatile Organic Compounds'!C15,'Volatile Organic Compounds'!D15)</f>
        <v>0</v>
      </c>
      <c r="E15" s="29">
        <f>C15-'Volatile Organic Compounds'!E15</f>
        <v>0</v>
      </c>
      <c r="F15" s="20"/>
      <c r="G15" s="7">
        <f t="shared" si="0"/>
        <v>0</v>
      </c>
    </row>
    <row r="16" spans="1:7" ht="12.75">
      <c r="A16" s="8">
        <f t="shared" si="1"/>
        <v>5</v>
      </c>
      <c r="B16" s="9">
        <f>'Volatile Organic Compounds'!B16</f>
        <v>0</v>
      </c>
      <c r="C16" s="28"/>
      <c r="D16" s="7">
        <f>IF(EXACT('Volatile Organic Compounds'!$C$1,"Actual"),'Volatile Organic Compounds'!C16,'Volatile Organic Compounds'!D16)</f>
        <v>0</v>
      </c>
      <c r="E16" s="29">
        <f>C16-'Volatile Organic Compounds'!E16</f>
        <v>0</v>
      </c>
      <c r="F16" s="20"/>
      <c r="G16" s="7">
        <f t="shared" si="0"/>
        <v>0</v>
      </c>
    </row>
    <row r="17" spans="1:7" ht="12.75">
      <c r="A17" s="8">
        <f t="shared" si="1"/>
        <v>6</v>
      </c>
      <c r="B17" s="9">
        <f>'Volatile Organic Compounds'!B17</f>
        <v>0</v>
      </c>
      <c r="C17" s="28"/>
      <c r="D17" s="7">
        <f>IF(EXACT('Volatile Organic Compounds'!$C$1,"Actual"),'Volatile Organic Compounds'!C17,'Volatile Organic Compounds'!D17)</f>
        <v>0</v>
      </c>
      <c r="E17" s="29">
        <f>C17-'Volatile Organic Compounds'!E17</f>
        <v>0</v>
      </c>
      <c r="F17" s="20"/>
      <c r="G17" s="7">
        <f t="shared" si="0"/>
        <v>0</v>
      </c>
    </row>
    <row r="18" spans="1:7" ht="12.75">
      <c r="A18" s="8">
        <f t="shared" si="1"/>
        <v>7</v>
      </c>
      <c r="B18" s="9">
        <f>'Volatile Organic Compounds'!B18</f>
        <v>0</v>
      </c>
      <c r="C18" s="28"/>
      <c r="D18" s="7">
        <f>IF(EXACT('Volatile Organic Compounds'!$C$1,"Actual"),'Volatile Organic Compounds'!C18,'Volatile Organic Compounds'!D18)</f>
        <v>0</v>
      </c>
      <c r="E18" s="29">
        <f>C18-'Volatile Organic Compounds'!E18</f>
        <v>0</v>
      </c>
      <c r="F18" s="20"/>
      <c r="G18" s="7">
        <f t="shared" si="0"/>
        <v>0</v>
      </c>
    </row>
    <row r="19" spans="1:7" ht="12.75">
      <c r="A19" s="8">
        <f t="shared" si="1"/>
        <v>8</v>
      </c>
      <c r="B19" s="9">
        <f>'Volatile Organic Compounds'!B19</f>
        <v>0</v>
      </c>
      <c r="C19" s="28"/>
      <c r="D19" s="7">
        <f>IF(EXACT('Volatile Organic Compounds'!$C$1,"Actual"),'Volatile Organic Compounds'!C19,'Volatile Organic Compounds'!D19)</f>
        <v>0</v>
      </c>
      <c r="E19" s="29">
        <f>C19-'Volatile Organic Compounds'!E19</f>
        <v>0</v>
      </c>
      <c r="F19" s="20"/>
      <c r="G19" s="7">
        <f t="shared" si="0"/>
        <v>0</v>
      </c>
    </row>
    <row r="20" spans="1:7" ht="12.75">
      <c r="A20" s="8">
        <f t="shared" si="1"/>
        <v>9</v>
      </c>
      <c r="B20" s="9">
        <f>'Volatile Organic Compounds'!B20</f>
        <v>0</v>
      </c>
      <c r="C20" s="28"/>
      <c r="D20" s="7">
        <f>IF(EXACT('Volatile Organic Compounds'!$C$1,"Actual"),'Volatile Organic Compounds'!C20,'Volatile Organic Compounds'!D20)</f>
        <v>0</v>
      </c>
      <c r="E20" s="29">
        <f>C20-'Volatile Organic Compounds'!E20</f>
        <v>0</v>
      </c>
      <c r="F20" s="20"/>
      <c r="G20" s="7">
        <f t="shared" si="0"/>
        <v>0</v>
      </c>
    </row>
    <row r="21" spans="1:7" ht="12.75">
      <c r="A21" s="8">
        <f t="shared" si="1"/>
        <v>10</v>
      </c>
      <c r="B21" s="9">
        <f>'Volatile Organic Compounds'!B21</f>
        <v>0</v>
      </c>
      <c r="C21" s="28"/>
      <c r="D21" s="7">
        <f>IF(EXACT('Volatile Organic Compounds'!$C$1,"Actual"),'Volatile Organic Compounds'!C21,'Volatile Organic Compounds'!D21)</f>
        <v>0</v>
      </c>
      <c r="E21" s="29">
        <f>C21-'Volatile Organic Compounds'!E21</f>
        <v>0</v>
      </c>
      <c r="F21" s="20"/>
      <c r="G21" s="7">
        <f t="shared" si="0"/>
        <v>0</v>
      </c>
    </row>
    <row r="22" spans="1:7" ht="12.75">
      <c r="A22" s="8">
        <f t="shared" si="1"/>
        <v>11</v>
      </c>
      <c r="B22" s="9">
        <f>'Volatile Organic Compounds'!B22</f>
        <v>0</v>
      </c>
      <c r="C22" s="28"/>
      <c r="D22" s="7">
        <f>IF(EXACT('Volatile Organic Compounds'!$C$1,"Actual"),'Volatile Organic Compounds'!C22,'Volatile Organic Compounds'!D22)</f>
        <v>0</v>
      </c>
      <c r="E22" s="29">
        <f>C22-'Volatile Organic Compounds'!E22</f>
        <v>0</v>
      </c>
      <c r="F22" s="20"/>
      <c r="G22" s="7">
        <f t="shared" si="0"/>
        <v>0</v>
      </c>
    </row>
    <row r="23" spans="1:7" ht="12.75">
      <c r="A23" s="8">
        <f t="shared" si="1"/>
        <v>12</v>
      </c>
      <c r="B23" s="9">
        <f>'Volatile Organic Compounds'!B23</f>
        <v>0</v>
      </c>
      <c r="C23" s="28"/>
      <c r="D23" s="7">
        <f>IF(EXACT('Volatile Organic Compounds'!$C$1,"Actual"),'Volatile Organic Compounds'!C23,'Volatile Organic Compounds'!D23)</f>
        <v>0</v>
      </c>
      <c r="E23" s="29">
        <f>C23-'Volatile Organic Compounds'!E23</f>
        <v>0</v>
      </c>
      <c r="F23" s="20"/>
      <c r="G23" s="7">
        <f t="shared" si="0"/>
        <v>0</v>
      </c>
    </row>
    <row r="24" spans="1:7" ht="12.75">
      <c r="A24" s="8">
        <f t="shared" si="1"/>
        <v>13</v>
      </c>
      <c r="B24" s="9">
        <f>'Volatile Organic Compounds'!B24</f>
        <v>0</v>
      </c>
      <c r="C24" s="28"/>
      <c r="D24" s="7">
        <f>IF(EXACT('Volatile Organic Compounds'!$C$1,"Actual"),'Volatile Organic Compounds'!C24,'Volatile Organic Compounds'!D24)</f>
        <v>0</v>
      </c>
      <c r="E24" s="29">
        <f>C24-'Volatile Organic Compounds'!E24</f>
        <v>0</v>
      </c>
      <c r="F24" s="20"/>
      <c r="G24" s="7">
        <f t="shared" si="0"/>
        <v>0</v>
      </c>
    </row>
    <row r="25" spans="1:7" ht="12.75">
      <c r="A25" s="8">
        <f t="shared" si="1"/>
        <v>14</v>
      </c>
      <c r="B25" s="9">
        <f>'Volatile Organic Compounds'!B25</f>
        <v>0</v>
      </c>
      <c r="C25" s="28"/>
      <c r="D25" s="7">
        <f>IF(EXACT('Volatile Organic Compounds'!$C$1,"Actual"),'Volatile Organic Compounds'!C25,'Volatile Organic Compounds'!D25)</f>
        <v>0</v>
      </c>
      <c r="E25" s="29">
        <f>C25-'Volatile Organic Compounds'!E25</f>
        <v>0</v>
      </c>
      <c r="F25" s="20"/>
      <c r="G25" s="7">
        <f t="shared" si="0"/>
        <v>0</v>
      </c>
    </row>
    <row r="26" spans="1:7" ht="12.75">
      <c r="A26" s="8">
        <f t="shared" si="1"/>
        <v>15</v>
      </c>
      <c r="B26" s="9">
        <f>'Volatile Organic Compounds'!B26</f>
        <v>0</v>
      </c>
      <c r="C26" s="28"/>
      <c r="D26" s="7">
        <f>IF(EXACT('Volatile Organic Compounds'!$C$1,"Actual"),'Volatile Organic Compounds'!C26,'Volatile Organic Compounds'!D26)</f>
        <v>0</v>
      </c>
      <c r="E26" s="29">
        <f>C26-'Volatile Organic Compounds'!E26</f>
        <v>0</v>
      </c>
      <c r="F26" s="20"/>
      <c r="G26" s="7">
        <f t="shared" si="0"/>
        <v>0</v>
      </c>
    </row>
    <row r="27" spans="1:7" ht="12.75">
      <c r="A27" s="8">
        <f t="shared" si="1"/>
        <v>16</v>
      </c>
      <c r="B27" s="9">
        <f>'Volatile Organic Compounds'!B27</f>
        <v>0</v>
      </c>
      <c r="C27" s="28"/>
      <c r="D27" s="7">
        <f>IF(EXACT('Volatile Organic Compounds'!$C$1,"Actual"),'Volatile Organic Compounds'!C27,'Volatile Organic Compounds'!D27)</f>
        <v>0</v>
      </c>
      <c r="E27" s="29">
        <f>C27-'Volatile Organic Compounds'!E27</f>
        <v>0</v>
      </c>
      <c r="F27" s="20"/>
      <c r="G27" s="7">
        <f t="shared" si="0"/>
        <v>0</v>
      </c>
    </row>
    <row r="28" spans="1:7" ht="12.75">
      <c r="A28" s="8">
        <f t="shared" si="1"/>
        <v>17</v>
      </c>
      <c r="B28" s="9">
        <f>'Volatile Organic Compounds'!B28</f>
        <v>0</v>
      </c>
      <c r="C28" s="28"/>
      <c r="D28" s="7">
        <f>IF(EXACT('Volatile Organic Compounds'!$C$1,"Actual"),'Volatile Organic Compounds'!C28,'Volatile Organic Compounds'!D28)</f>
        <v>0</v>
      </c>
      <c r="E28" s="29">
        <f>C28-'Volatile Organic Compounds'!E28</f>
        <v>0</v>
      </c>
      <c r="F28" s="20"/>
      <c r="G28" s="7">
        <f t="shared" si="0"/>
        <v>0</v>
      </c>
    </row>
    <row r="29" spans="1:7" ht="12.75">
      <c r="A29" s="8">
        <f t="shared" si="1"/>
        <v>18</v>
      </c>
      <c r="B29" s="9">
        <f>'Volatile Organic Compounds'!B29</f>
        <v>0</v>
      </c>
      <c r="C29" s="28"/>
      <c r="D29" s="7">
        <f>IF(EXACT('Volatile Organic Compounds'!$C$1,"Actual"),'Volatile Organic Compounds'!C29,'Volatile Organic Compounds'!D29)</f>
        <v>0</v>
      </c>
      <c r="E29" s="29">
        <f>C29-'Volatile Organic Compounds'!E29</f>
        <v>0</v>
      </c>
      <c r="F29" s="20"/>
      <c r="G29" s="7">
        <f t="shared" si="0"/>
        <v>0</v>
      </c>
    </row>
    <row r="30" spans="1:7" ht="12.75">
      <c r="A30" s="8">
        <f t="shared" si="1"/>
        <v>19</v>
      </c>
      <c r="B30" s="9">
        <f>'Volatile Organic Compounds'!B30</f>
        <v>0</v>
      </c>
      <c r="C30" s="28"/>
      <c r="D30" s="7">
        <f>IF(EXACT('Volatile Organic Compounds'!$C$1,"Actual"),'Volatile Organic Compounds'!C30,'Volatile Organic Compounds'!D30)</f>
        <v>0</v>
      </c>
      <c r="E30" s="29">
        <f>C30-'Volatile Organic Compounds'!E30</f>
        <v>0</v>
      </c>
      <c r="F30" s="20"/>
      <c r="G30" s="7">
        <f t="shared" si="0"/>
        <v>0</v>
      </c>
    </row>
    <row r="31" spans="1:7" ht="12.75">
      <c r="A31" s="8">
        <f t="shared" si="1"/>
        <v>20</v>
      </c>
      <c r="B31" s="9">
        <f>'Volatile Organic Compounds'!B31</f>
        <v>0</v>
      </c>
      <c r="C31" s="28"/>
      <c r="D31" s="7">
        <f>IF(EXACT('Volatile Organic Compounds'!$C$1,"Actual"),'Volatile Organic Compounds'!C31,'Volatile Organic Compounds'!D31)</f>
        <v>0</v>
      </c>
      <c r="E31" s="29">
        <f>C31-'Volatile Organic Compounds'!E31</f>
        <v>0</v>
      </c>
      <c r="F31" s="20"/>
      <c r="G31" s="7">
        <f t="shared" si="0"/>
        <v>0</v>
      </c>
    </row>
    <row r="32" spans="1:7" ht="12.75">
      <c r="A32" s="8">
        <f t="shared" si="1"/>
        <v>21</v>
      </c>
      <c r="B32" s="9">
        <f>'Volatile Organic Compounds'!B32</f>
        <v>0</v>
      </c>
      <c r="C32" s="28"/>
      <c r="D32" s="7">
        <f>IF(EXACT('Volatile Organic Compounds'!$C$1,"Actual"),'Volatile Organic Compounds'!C32,'Volatile Organic Compounds'!D32)</f>
        <v>0</v>
      </c>
      <c r="E32" s="29">
        <f>C32-'Volatile Organic Compounds'!E32</f>
        <v>0</v>
      </c>
      <c r="F32" s="20"/>
      <c r="G32" s="7">
        <f t="shared" si="0"/>
        <v>0</v>
      </c>
    </row>
    <row r="33" spans="1:7" ht="12.75">
      <c r="A33" s="8">
        <f t="shared" si="1"/>
        <v>22</v>
      </c>
      <c r="B33" s="9">
        <f>'Volatile Organic Compounds'!B33</f>
        <v>0</v>
      </c>
      <c r="C33" s="28"/>
      <c r="D33" s="7">
        <f>IF(EXACT('Volatile Organic Compounds'!$C$1,"Actual"),'Volatile Organic Compounds'!C33,'Volatile Organic Compounds'!D33)</f>
        <v>0</v>
      </c>
      <c r="E33" s="29">
        <f>C33-'Volatile Organic Compounds'!E33</f>
        <v>0</v>
      </c>
      <c r="F33" s="20"/>
      <c r="G33" s="7">
        <f t="shared" si="0"/>
        <v>0</v>
      </c>
    </row>
    <row r="34" spans="1:7" ht="12.75">
      <c r="A34" s="8">
        <f t="shared" si="1"/>
        <v>23</v>
      </c>
      <c r="B34" s="9">
        <f>'Volatile Organic Compounds'!B34</f>
        <v>0</v>
      </c>
      <c r="C34" s="28"/>
      <c r="D34" s="7">
        <f>IF(EXACT('Volatile Organic Compounds'!$C$1,"Actual"),'Volatile Organic Compounds'!C34,'Volatile Organic Compounds'!D34)</f>
        <v>0</v>
      </c>
      <c r="E34" s="29">
        <f>C34-'Volatile Organic Compounds'!E34</f>
        <v>0</v>
      </c>
      <c r="F34" s="20"/>
      <c r="G34" s="7">
        <f t="shared" si="0"/>
        <v>0</v>
      </c>
    </row>
    <row r="35" spans="1:7" ht="12.75">
      <c r="A35" s="8">
        <f t="shared" si="1"/>
        <v>24</v>
      </c>
      <c r="B35" s="9">
        <f>'Volatile Organic Compounds'!B35</f>
        <v>0</v>
      </c>
      <c r="C35" s="28"/>
      <c r="D35" s="7">
        <f>IF(EXACT('Volatile Organic Compounds'!$C$1,"Actual"),'Volatile Organic Compounds'!C35,'Volatile Organic Compounds'!D35)</f>
        <v>0</v>
      </c>
      <c r="E35" s="29">
        <f>C35-'Volatile Organic Compounds'!E35</f>
        <v>0</v>
      </c>
      <c r="F35" s="20"/>
      <c r="G35" s="7">
        <f t="shared" si="0"/>
        <v>0</v>
      </c>
    </row>
    <row r="36" spans="1:7" ht="12.75">
      <c r="A36" s="8">
        <f t="shared" si="1"/>
        <v>25</v>
      </c>
      <c r="B36" s="9">
        <f>'Volatile Organic Compounds'!B36</f>
        <v>0</v>
      </c>
      <c r="C36" s="28"/>
      <c r="D36" s="7">
        <f>IF(EXACT('Volatile Organic Compounds'!$C$1,"Actual"),'Volatile Organic Compounds'!C36,'Volatile Organic Compounds'!D36)</f>
        <v>0</v>
      </c>
      <c r="E36" s="29">
        <f>C36-'Volatile Organic Compounds'!E36</f>
        <v>0</v>
      </c>
      <c r="F36" s="20"/>
      <c r="G36" s="7">
        <f t="shared" si="0"/>
        <v>0</v>
      </c>
    </row>
    <row r="37" spans="1:7" ht="12.75">
      <c r="A37" s="8">
        <f t="shared" si="1"/>
        <v>26</v>
      </c>
      <c r="B37" s="9">
        <f>'Volatile Organic Compounds'!B37</f>
        <v>0</v>
      </c>
      <c r="C37" s="28"/>
      <c r="D37" s="7">
        <f>IF(EXACT('Volatile Organic Compounds'!$C$1,"Actual"),'Volatile Organic Compounds'!C37,'Volatile Organic Compounds'!D37)</f>
        <v>0</v>
      </c>
      <c r="E37" s="29">
        <f>C37-'Volatile Organic Compounds'!E37</f>
        <v>0</v>
      </c>
      <c r="F37" s="20"/>
      <c r="G37" s="7">
        <f t="shared" si="0"/>
        <v>0</v>
      </c>
    </row>
    <row r="38" spans="1:7" ht="12.75">
      <c r="A38" s="8">
        <f t="shared" si="1"/>
        <v>27</v>
      </c>
      <c r="B38" s="9">
        <f>'Volatile Organic Compounds'!B38</f>
        <v>0</v>
      </c>
      <c r="C38" s="28"/>
      <c r="D38" s="7">
        <f>IF(EXACT('Volatile Organic Compounds'!$C$1,"Actual"),'Volatile Organic Compounds'!C38,'Volatile Organic Compounds'!D38)</f>
        <v>0</v>
      </c>
      <c r="E38" s="29">
        <f>C38-'Volatile Organic Compounds'!E38</f>
        <v>0</v>
      </c>
      <c r="F38" s="20"/>
      <c r="G38" s="7">
        <f t="shared" si="0"/>
        <v>0</v>
      </c>
    </row>
    <row r="39" spans="1:7" ht="12.75">
      <c r="A39" s="8">
        <f t="shared" si="1"/>
        <v>28</v>
      </c>
      <c r="B39" s="9">
        <f>'Volatile Organic Compounds'!B39</f>
        <v>0</v>
      </c>
      <c r="C39" s="28"/>
      <c r="D39" s="7">
        <f>IF(EXACT('Volatile Organic Compounds'!$C$1,"Actual"),'Volatile Organic Compounds'!C39,'Volatile Organic Compounds'!D39)</f>
        <v>0</v>
      </c>
      <c r="E39" s="29">
        <f>C39-'Volatile Organic Compounds'!E39</f>
        <v>0</v>
      </c>
      <c r="F39" s="20"/>
      <c r="G39" s="7">
        <f t="shared" si="0"/>
        <v>0</v>
      </c>
    </row>
    <row r="40" spans="1:7" ht="12.75">
      <c r="A40" s="8">
        <f t="shared" si="1"/>
        <v>29</v>
      </c>
      <c r="B40" s="9">
        <f>'Volatile Organic Compounds'!B40</f>
        <v>0</v>
      </c>
      <c r="C40" s="28"/>
      <c r="D40" s="7">
        <f>IF(EXACT('Volatile Organic Compounds'!$C$1,"Actual"),'Volatile Organic Compounds'!C40,'Volatile Organic Compounds'!D40)</f>
        <v>0</v>
      </c>
      <c r="E40" s="29">
        <f>C40-'Volatile Organic Compounds'!E40</f>
        <v>0</v>
      </c>
      <c r="F40" s="20"/>
      <c r="G40" s="7">
        <f t="shared" si="0"/>
        <v>0</v>
      </c>
    </row>
    <row r="41" spans="1:7" ht="12.75">
      <c r="A41" s="8">
        <f t="shared" si="1"/>
        <v>30</v>
      </c>
      <c r="B41" s="9">
        <f>'Volatile Organic Compounds'!B41</f>
        <v>0</v>
      </c>
      <c r="C41" s="28"/>
      <c r="D41" s="7">
        <f>IF(EXACT('Volatile Organic Compounds'!$C$1,"Actual"),'Volatile Organic Compounds'!C41,'Volatile Organic Compounds'!D41)</f>
        <v>0</v>
      </c>
      <c r="E41" s="29">
        <f>C41-'Volatile Organic Compounds'!E41</f>
        <v>0</v>
      </c>
      <c r="F41" s="20"/>
      <c r="G41" s="7">
        <f t="shared" si="0"/>
        <v>0</v>
      </c>
    </row>
    <row r="43" spans="4:7" ht="12.75">
      <c r="D43" s="31" t="s">
        <v>26</v>
      </c>
      <c r="E43" s="31"/>
      <c r="F43" s="22"/>
      <c r="G43" s="14">
        <f>SUM(G12:G42)</f>
        <v>0</v>
      </c>
    </row>
    <row r="45" spans="4:6" ht="12.75">
      <c r="D45" s="31" t="s">
        <v>27</v>
      </c>
      <c r="E45" s="31"/>
      <c r="F45" s="14" t="e">
        <f>$G$43*(2000/'Volatile Organic Compounds'!$B$9)</f>
        <v>#DIV/0!</v>
      </c>
    </row>
    <row r="57" spans="1:3" ht="12.75">
      <c r="A57" s="33"/>
      <c r="B57" s="33"/>
      <c r="C57" s="33"/>
    </row>
    <row r="58" spans="1:3" ht="12.75">
      <c r="A58" s="33"/>
      <c r="B58" s="33"/>
      <c r="C58" s="33"/>
    </row>
  </sheetData>
  <sheetProtection password="EEE5" sheet="1" objects="1" scenarios="1" selectLockedCells="1"/>
  <mergeCells count="6">
    <mergeCell ref="A2:B2"/>
    <mergeCell ref="A3:B3"/>
    <mergeCell ref="A58:C58"/>
    <mergeCell ref="A57:C57"/>
    <mergeCell ref="D43:E43"/>
    <mergeCell ref="D45:E45"/>
  </mergeCells>
  <printOptions horizontalCentered="1"/>
  <pageMargins left="0.25" right="0.25" top="0.5" bottom="0.25" header="0.25" footer="0.25"/>
  <pageSetup horizontalDpi="600" verticalDpi="600" orientation="portrait" r:id="rId2"/>
  <headerFooter alignWithMargins="0">
    <oddHeader>&amp;C&amp;"AvantGarde Bk BT,Book"&amp;8&amp;A</oddHeader>
    <oddFooter>&amp;L&amp;G
&amp;"AvantGarde Md BT,Medium"&amp;8west virginia department of environmental protection
&amp;"AvantGarde Bk BT,Book"Small Business Assistance Program&amp;C&amp;"AvantGarde Bk BT,Book"&amp;8Prepared:  &amp;D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61"/>
  <sheetViews>
    <sheetView showGridLines="0" tabSelected="1" zoomScalePageLayoutView="0" workbookViewId="0" topLeftCell="A1">
      <selection activeCell="D16" sqref="D16"/>
    </sheetView>
  </sheetViews>
  <sheetFormatPr defaultColWidth="9.140625" defaultRowHeight="12.75"/>
  <cols>
    <col min="1" max="1" width="4.00390625" style="0" bestFit="1" customWidth="1"/>
    <col min="2" max="2" width="30.421875" style="0" customWidth="1"/>
    <col min="3" max="3" width="12.8515625" style="0" customWidth="1"/>
    <col min="4" max="4" width="13.8515625" style="0" customWidth="1"/>
    <col min="5" max="5" width="12.00390625" style="0" customWidth="1"/>
    <col min="6" max="6" width="13.28125" style="0" customWidth="1"/>
    <col min="7" max="7" width="12.7109375" style="0" customWidth="1"/>
    <col min="8" max="21" width="12.00390625" style="0" bestFit="1" customWidth="1"/>
    <col min="22" max="22" width="6.57421875" style="0" customWidth="1"/>
    <col min="23" max="23" width="11.140625" style="0" bestFit="1" customWidth="1"/>
    <col min="24" max="24" width="12.421875" style="0" bestFit="1" customWidth="1"/>
  </cols>
  <sheetData>
    <row r="1" spans="1:7" ht="12.75">
      <c r="A1" s="2"/>
      <c r="B1" s="2"/>
      <c r="C1" s="11" t="str">
        <f>'Volatile Organic Compounds'!C1</f>
        <v>Actual</v>
      </c>
      <c r="D1" s="12" t="str">
        <f>'Volatile Organic Compounds'!D1</f>
        <v>Emissions Estimate</v>
      </c>
      <c r="E1" s="13"/>
      <c r="F1" s="2"/>
      <c r="G1" s="2"/>
    </row>
    <row r="2" spans="1:7" ht="15.75">
      <c r="A2" s="32">
        <f>'Volatile Organic Compounds'!A2:B2</f>
        <v>0</v>
      </c>
      <c r="B2" s="32"/>
      <c r="C2" s="2"/>
      <c r="D2" s="2"/>
      <c r="E2" s="2"/>
      <c r="F2" s="2"/>
      <c r="G2" s="2"/>
    </row>
    <row r="3" spans="1:7" ht="15.75">
      <c r="A3" s="32">
        <f>'Volatile Organic Compounds'!A3:B3</f>
        <v>0</v>
      </c>
      <c r="B3" s="32"/>
      <c r="C3" s="2"/>
      <c r="D3" s="2"/>
      <c r="E3" s="2"/>
      <c r="F3" s="2"/>
      <c r="G3" s="2"/>
    </row>
    <row r="4" spans="1:7" ht="12.75">
      <c r="A4" s="2"/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2"/>
      <c r="B7" s="2"/>
      <c r="C7" s="2"/>
      <c r="D7" s="2"/>
      <c r="E7" s="2"/>
      <c r="F7" s="2"/>
      <c r="G7" s="2"/>
    </row>
    <row r="8" spans="1:7" ht="12.75">
      <c r="A8" s="2"/>
      <c r="B8" s="8" t="s">
        <v>20</v>
      </c>
      <c r="C8" s="2"/>
      <c r="D8" s="2"/>
      <c r="E8" s="2"/>
      <c r="F8" s="2"/>
      <c r="G8" s="2"/>
    </row>
    <row r="9" spans="1:7" ht="12.75">
      <c r="A9" s="2"/>
      <c r="B9" s="8">
        <f>'Volatile Organic Compounds'!B9</f>
        <v>0</v>
      </c>
      <c r="C9" s="2"/>
      <c r="D9" s="2"/>
      <c r="E9" s="2"/>
      <c r="F9" s="2"/>
      <c r="G9" s="2"/>
    </row>
    <row r="10" spans="1:7" ht="13.5" thickBot="1">
      <c r="A10" s="2"/>
      <c r="B10" s="2"/>
      <c r="C10" s="2"/>
      <c r="D10" s="2"/>
      <c r="E10" s="2"/>
      <c r="F10" s="2"/>
      <c r="G10" s="2"/>
    </row>
    <row r="11" spans="1:7" ht="26.25" thickBot="1">
      <c r="A11" s="3"/>
      <c r="B11" s="4" t="s">
        <v>0</v>
      </c>
      <c r="C11" s="5" t="s">
        <v>28</v>
      </c>
      <c r="D11" s="5" t="s">
        <v>30</v>
      </c>
      <c r="E11" s="5" t="s">
        <v>29</v>
      </c>
      <c r="F11" s="19"/>
      <c r="G11" s="6" t="s">
        <v>3</v>
      </c>
    </row>
    <row r="12" spans="1:7" ht="12.75">
      <c r="A12" s="7">
        <v>1</v>
      </c>
      <c r="B12" s="9"/>
      <c r="C12" s="7">
        <f>VLOOKUP(B12,'Particulate Matter'!$B$12:$G$41,2,FALSE)</f>
        <v>0</v>
      </c>
      <c r="D12" s="7" t="s">
        <v>9</v>
      </c>
      <c r="E12" s="7"/>
      <c r="F12" s="20"/>
      <c r="G12" s="7">
        <f>IF(ISNA((((IF(EXACT('Volatile Organic Compounds'!$C$1,"Actual"),VLOOKUP(B12,'Volatile Organic Compounds'!$B$12:$G$41,2,FALSE),VLOOKUP(B12,'Volatile Organic Compounds'!$B$12:$G$41,3,FALSE)))*C12*(E12/100))/2000)),0,(((IF(EXACT('Volatile Organic Compounds'!$C$1,"Actual"),VLOOKUP(B12,'Volatile Organic Compounds'!$B$12:$G$41,2,FALSE),VLOOKUP(B12,'Volatile Organic Compounds'!$B$12:$G$41,3,FALSE)))*C12*(E12/100))/2000))</f>
        <v>0</v>
      </c>
    </row>
    <row r="13" spans="1:7" ht="12.75">
      <c r="A13" s="8">
        <f>A12+1</f>
        <v>2</v>
      </c>
      <c r="B13" s="9"/>
      <c r="C13" s="7">
        <f>VLOOKUP(B13,'Particulate Matter'!$B$12:$G$41,2,FALSE)</f>
        <v>0</v>
      </c>
      <c r="D13" s="7" t="s">
        <v>9</v>
      </c>
      <c r="E13" s="8"/>
      <c r="F13" s="20"/>
      <c r="G13" s="7">
        <f>IF(ISNA((((IF(EXACT('Volatile Organic Compounds'!$C$1,"Actual"),VLOOKUP(B13,'Volatile Organic Compounds'!$B$12:$G$41,2,FALSE),VLOOKUP(B13,'Volatile Organic Compounds'!$B$12:$G$41,3,FALSE)))*C13*(E13/100))/2000)),0,(((IF(EXACT('Volatile Organic Compounds'!$C$1,"Actual"),VLOOKUP(B13,'Volatile Organic Compounds'!$B$12:$G$41,2,FALSE),VLOOKUP(B13,'Volatile Organic Compounds'!$B$12:$G$41,3,FALSE)))*C13*(E13/100))/2000))</f>
        <v>0</v>
      </c>
    </row>
    <row r="14" spans="1:7" ht="12.75">
      <c r="A14" s="8">
        <f aca="true" t="shared" si="0" ref="A14:A41">A13+1</f>
        <v>3</v>
      </c>
      <c r="B14" s="9"/>
      <c r="C14" s="7">
        <f>VLOOKUP(B14,'Particulate Matter'!$B$12:$G$41,2,FALSE)</f>
        <v>0</v>
      </c>
      <c r="D14" s="7" t="s">
        <v>9</v>
      </c>
      <c r="E14" s="8"/>
      <c r="F14" s="20"/>
      <c r="G14" s="7">
        <f>IF(ISNA((((IF(EXACT('Volatile Organic Compounds'!$C$1,"Actual"),VLOOKUP(B14,'Volatile Organic Compounds'!$B$12:$G$41,2,FALSE),VLOOKUP(B14,'Volatile Organic Compounds'!$B$12:$G$41,3,FALSE)))*C14*(E14/100))/2000)),0,(((IF(EXACT('Volatile Organic Compounds'!$C$1,"Actual"),VLOOKUP(B14,'Volatile Organic Compounds'!$B$12:$G$41,2,FALSE),VLOOKUP(B14,'Volatile Organic Compounds'!$B$12:$G$41,3,FALSE)))*C14*(E14/100))/2000))</f>
        <v>0</v>
      </c>
    </row>
    <row r="15" spans="1:7" ht="12.75">
      <c r="A15" s="8">
        <f t="shared" si="0"/>
        <v>4</v>
      </c>
      <c r="B15" s="9"/>
      <c r="C15" s="7">
        <f>VLOOKUP(B15,'Particulate Matter'!$B$12:$G$41,2,FALSE)</f>
        <v>0</v>
      </c>
      <c r="D15" s="7"/>
      <c r="E15" s="8"/>
      <c r="F15" s="20"/>
      <c r="G15" s="7">
        <f>IF(ISNA((((IF(EXACT('Volatile Organic Compounds'!$C$1,"Actual"),VLOOKUP(B15,'Volatile Organic Compounds'!$B$12:$G$41,2,FALSE),VLOOKUP(B15,'Volatile Organic Compounds'!$B$12:$G$41,3,FALSE)))*C15*(E15/100))/2000)),0,(((IF(EXACT('Volatile Organic Compounds'!$C$1,"Actual"),VLOOKUP(B15,'Volatile Organic Compounds'!$B$12:$G$41,2,FALSE),VLOOKUP(B15,'Volatile Organic Compounds'!$B$12:$G$41,3,FALSE)))*C15*(E15/100))/2000))</f>
        <v>0</v>
      </c>
    </row>
    <row r="16" spans="1:7" ht="12.75">
      <c r="A16" s="8">
        <f t="shared" si="0"/>
        <v>5</v>
      </c>
      <c r="B16" s="9"/>
      <c r="C16" s="7">
        <f>VLOOKUP(B16,'Particulate Matter'!$B$12:$G$41,2,FALSE)</f>
        <v>0</v>
      </c>
      <c r="D16" s="7"/>
      <c r="E16" s="8"/>
      <c r="F16" s="20"/>
      <c r="G16" s="7">
        <f>IF(ISNA((((IF(EXACT('Volatile Organic Compounds'!$C$1,"Actual"),VLOOKUP(B16,'Volatile Organic Compounds'!$B$12:$G$41,2,FALSE),VLOOKUP(B16,'Volatile Organic Compounds'!$B$12:$G$41,3,FALSE)))*C16*(E16/100))/2000)),0,(((IF(EXACT('Volatile Organic Compounds'!$C$1,"Actual"),VLOOKUP(B16,'Volatile Organic Compounds'!$B$12:$G$41,2,FALSE),VLOOKUP(B16,'Volatile Organic Compounds'!$B$12:$G$41,3,FALSE)))*C16*(E16/100))/2000))</f>
        <v>0</v>
      </c>
    </row>
    <row r="17" spans="1:7" ht="12.75">
      <c r="A17" s="8">
        <f t="shared" si="0"/>
        <v>6</v>
      </c>
      <c r="B17" s="9"/>
      <c r="C17" s="7">
        <f>VLOOKUP(B17,'Particulate Matter'!$B$12:$G$41,2,FALSE)</f>
        <v>0</v>
      </c>
      <c r="D17" s="7"/>
      <c r="E17" s="8"/>
      <c r="F17" s="20"/>
      <c r="G17" s="7">
        <f>IF(ISNA((((IF(EXACT('Volatile Organic Compounds'!$C$1,"Actual"),VLOOKUP(B17,'Volatile Organic Compounds'!$B$12:$G$41,2,FALSE),VLOOKUP(B17,'Volatile Organic Compounds'!$B$12:$G$41,3,FALSE)))*C17*(E17/100))/2000)),0,(((IF(EXACT('Volatile Organic Compounds'!$C$1,"Actual"),VLOOKUP(B17,'Volatile Organic Compounds'!$B$12:$G$41,2,FALSE),VLOOKUP(B17,'Volatile Organic Compounds'!$B$12:$G$41,3,FALSE)))*C17*(E17/100))/2000))</f>
        <v>0</v>
      </c>
    </row>
    <row r="18" spans="1:7" ht="12.75">
      <c r="A18" s="8">
        <f t="shared" si="0"/>
        <v>7</v>
      </c>
      <c r="B18" s="9"/>
      <c r="C18" s="7">
        <f>VLOOKUP(B18,'Particulate Matter'!$B$12:$G$41,2,FALSE)</f>
        <v>0</v>
      </c>
      <c r="D18" s="7"/>
      <c r="E18" s="8"/>
      <c r="F18" s="20"/>
      <c r="G18" s="7">
        <f>IF(ISNA((((IF(EXACT('Volatile Organic Compounds'!$C$1,"Actual"),VLOOKUP(B18,'Volatile Organic Compounds'!$B$12:$G$41,2,FALSE),VLOOKUP(B18,'Volatile Organic Compounds'!$B$12:$G$41,3,FALSE)))*C18*(E18/100))/2000)),0,(((IF(EXACT('Volatile Organic Compounds'!$C$1,"Actual"),VLOOKUP(B18,'Volatile Organic Compounds'!$B$12:$G$41,2,FALSE),VLOOKUP(B18,'Volatile Organic Compounds'!$B$12:$G$41,3,FALSE)))*C18*(E18/100))/2000))</f>
        <v>0</v>
      </c>
    </row>
    <row r="19" spans="1:7" ht="12.75">
      <c r="A19" s="8">
        <f t="shared" si="0"/>
        <v>8</v>
      </c>
      <c r="B19" s="9"/>
      <c r="C19" s="7">
        <f>VLOOKUP(B19,'Particulate Matter'!$B$12:$G$41,2,FALSE)</f>
        <v>0</v>
      </c>
      <c r="D19" s="7"/>
      <c r="E19" s="8"/>
      <c r="F19" s="20"/>
      <c r="G19" s="7">
        <f>IF(ISNA((((IF(EXACT('Volatile Organic Compounds'!$C$1,"Actual"),VLOOKUP(B19,'Volatile Organic Compounds'!$B$12:$G$41,2,FALSE),VLOOKUP(B19,'Volatile Organic Compounds'!$B$12:$G$41,3,FALSE)))*C19*(E19/100))/2000)),0,(((IF(EXACT('Volatile Organic Compounds'!$C$1,"Actual"),VLOOKUP(B19,'Volatile Organic Compounds'!$B$12:$G$41,2,FALSE),VLOOKUP(B19,'Volatile Organic Compounds'!$B$12:$G$41,3,FALSE)))*C19*(E19/100))/2000))</f>
        <v>0</v>
      </c>
    </row>
    <row r="20" spans="1:7" ht="12.75">
      <c r="A20" s="8">
        <f t="shared" si="0"/>
        <v>9</v>
      </c>
      <c r="B20" s="9"/>
      <c r="C20" s="7">
        <f>VLOOKUP(B20,'Particulate Matter'!$B$12:$G$41,2,FALSE)</f>
        <v>0</v>
      </c>
      <c r="D20" s="7"/>
      <c r="E20" s="8"/>
      <c r="F20" s="20"/>
      <c r="G20" s="7">
        <f>IF(ISNA((((IF(EXACT('Volatile Organic Compounds'!$C$1,"Actual"),VLOOKUP(B20,'Volatile Organic Compounds'!$B$12:$G$41,2,FALSE),VLOOKUP(B20,'Volatile Organic Compounds'!$B$12:$G$41,3,FALSE)))*C20*(E20/100))/2000)),0,(((IF(EXACT('Volatile Organic Compounds'!$C$1,"Actual"),VLOOKUP(B20,'Volatile Organic Compounds'!$B$12:$G$41,2,FALSE),VLOOKUP(B20,'Volatile Organic Compounds'!$B$12:$G$41,3,FALSE)))*C20*(E20/100))/2000))</f>
        <v>0</v>
      </c>
    </row>
    <row r="21" spans="1:7" ht="12.75">
      <c r="A21" s="8">
        <f t="shared" si="0"/>
        <v>10</v>
      </c>
      <c r="B21" s="9"/>
      <c r="C21" s="7">
        <f>VLOOKUP(B21,'Particulate Matter'!$B$12:$G$41,2,FALSE)</f>
        <v>0</v>
      </c>
      <c r="D21" s="7"/>
      <c r="E21" s="8"/>
      <c r="F21" s="20"/>
      <c r="G21" s="7">
        <f>IF(ISNA((((IF(EXACT('Volatile Organic Compounds'!$C$1,"Actual"),VLOOKUP(B21,'Volatile Organic Compounds'!$B$12:$G$41,2,FALSE),VLOOKUP(B21,'Volatile Organic Compounds'!$B$12:$G$41,3,FALSE)))*C21*(E21/100))/2000)),0,(((IF(EXACT('Volatile Organic Compounds'!$C$1,"Actual"),VLOOKUP(B21,'Volatile Organic Compounds'!$B$12:$G$41,2,FALSE),VLOOKUP(B21,'Volatile Organic Compounds'!$B$12:$G$41,3,FALSE)))*C21*(E21/100))/2000))</f>
        <v>0</v>
      </c>
    </row>
    <row r="22" spans="1:7" ht="12.75">
      <c r="A22" s="8">
        <f t="shared" si="0"/>
        <v>11</v>
      </c>
      <c r="B22" s="9"/>
      <c r="C22" s="7">
        <f>VLOOKUP(B22,'Particulate Matter'!$B$12:$G$41,2,FALSE)</f>
        <v>0</v>
      </c>
      <c r="D22" s="7"/>
      <c r="E22" s="8"/>
      <c r="F22" s="20"/>
      <c r="G22" s="7">
        <f>IF(ISNA((((IF(EXACT('Volatile Organic Compounds'!$C$1,"Actual"),VLOOKUP(B22,'Volatile Organic Compounds'!$B$12:$G$41,2,FALSE),VLOOKUP(B22,'Volatile Organic Compounds'!$B$12:$G$41,3,FALSE)))*C22*(E22/100))/2000)),0,(((IF(EXACT('Volatile Organic Compounds'!$C$1,"Actual"),VLOOKUP(B22,'Volatile Organic Compounds'!$B$12:$G$41,2,FALSE),VLOOKUP(B22,'Volatile Organic Compounds'!$B$12:$G$41,3,FALSE)))*C22*(E22/100))/2000))</f>
        <v>0</v>
      </c>
    </row>
    <row r="23" spans="1:7" ht="12.75">
      <c r="A23" s="8">
        <f t="shared" si="0"/>
        <v>12</v>
      </c>
      <c r="B23" s="9"/>
      <c r="C23" s="7">
        <f>VLOOKUP(B23,'Particulate Matter'!$B$12:$G$41,2,FALSE)</f>
        <v>0</v>
      </c>
      <c r="D23" s="7"/>
      <c r="E23" s="8"/>
      <c r="F23" s="20"/>
      <c r="G23" s="7">
        <f>IF(ISNA((((IF(EXACT('Volatile Organic Compounds'!$C$1,"Actual"),VLOOKUP(B23,'Volatile Organic Compounds'!$B$12:$G$41,2,FALSE),VLOOKUP(B23,'Volatile Organic Compounds'!$B$12:$G$41,3,FALSE)))*C23*(E23/100))/2000)),0,(((IF(EXACT('Volatile Organic Compounds'!$C$1,"Actual"),VLOOKUP(B23,'Volatile Organic Compounds'!$B$12:$G$41,2,FALSE),VLOOKUP(B23,'Volatile Organic Compounds'!$B$12:$G$41,3,FALSE)))*C23*(E23/100))/2000))</f>
        <v>0</v>
      </c>
    </row>
    <row r="24" spans="1:7" ht="12.75">
      <c r="A24" s="8">
        <f t="shared" si="0"/>
        <v>13</v>
      </c>
      <c r="B24" s="9"/>
      <c r="C24" s="7">
        <f>VLOOKUP(B24,'Particulate Matter'!$B$12:$G$41,2,FALSE)</f>
        <v>0</v>
      </c>
      <c r="D24" s="7"/>
      <c r="E24" s="8"/>
      <c r="F24" s="20"/>
      <c r="G24" s="7">
        <f>IF(ISNA((((IF(EXACT('Volatile Organic Compounds'!$C$1,"Actual"),VLOOKUP(B24,'Volatile Organic Compounds'!$B$12:$G$41,2,FALSE),VLOOKUP(B24,'Volatile Organic Compounds'!$B$12:$G$41,3,FALSE)))*C24*(E24/100))/2000)),0,(((IF(EXACT('Volatile Organic Compounds'!$C$1,"Actual"),VLOOKUP(B24,'Volatile Organic Compounds'!$B$12:$G$41,2,FALSE),VLOOKUP(B24,'Volatile Organic Compounds'!$B$12:$G$41,3,FALSE)))*C24*(E24/100))/2000))</f>
        <v>0</v>
      </c>
    </row>
    <row r="25" spans="1:7" ht="12.75">
      <c r="A25" s="8">
        <f t="shared" si="0"/>
        <v>14</v>
      </c>
      <c r="B25" s="9"/>
      <c r="C25" s="7">
        <f>VLOOKUP(B25,'Particulate Matter'!$B$12:$G$41,2,FALSE)</f>
        <v>0</v>
      </c>
      <c r="D25" s="7"/>
      <c r="E25" s="8"/>
      <c r="F25" s="20"/>
      <c r="G25" s="7">
        <f>IF(ISNA((((IF(EXACT('Volatile Organic Compounds'!$C$1,"Actual"),VLOOKUP(B25,'Volatile Organic Compounds'!$B$12:$G$41,2,FALSE),VLOOKUP(B25,'Volatile Organic Compounds'!$B$12:$G$41,3,FALSE)))*C25*(E25/100))/2000)),0,(((IF(EXACT('Volatile Organic Compounds'!$C$1,"Actual"),VLOOKUP(B25,'Volatile Organic Compounds'!$B$12:$G$41,2,FALSE),VLOOKUP(B25,'Volatile Organic Compounds'!$B$12:$G$41,3,FALSE)))*C25*(E25/100))/2000))</f>
        <v>0</v>
      </c>
    </row>
    <row r="26" spans="1:7" ht="12.75">
      <c r="A26" s="8">
        <f t="shared" si="0"/>
        <v>15</v>
      </c>
      <c r="B26" s="9"/>
      <c r="C26" s="7">
        <f>VLOOKUP(B26,'Particulate Matter'!$B$12:$G$41,2,FALSE)</f>
        <v>0</v>
      </c>
      <c r="D26" s="7"/>
      <c r="E26" s="8"/>
      <c r="F26" s="20"/>
      <c r="G26" s="7">
        <f>IF(ISNA((((IF(EXACT('Volatile Organic Compounds'!$C$1,"Actual"),VLOOKUP(B26,'Volatile Organic Compounds'!$B$12:$G$41,2,FALSE),VLOOKUP(B26,'Volatile Organic Compounds'!$B$12:$G$41,3,FALSE)))*C26*(E26/100))/2000)),0,(((IF(EXACT('Volatile Organic Compounds'!$C$1,"Actual"),VLOOKUP(B26,'Volatile Organic Compounds'!$B$12:$G$41,2,FALSE),VLOOKUP(B26,'Volatile Organic Compounds'!$B$12:$G$41,3,FALSE)))*C26*(E26/100))/2000))</f>
        <v>0</v>
      </c>
    </row>
    <row r="27" spans="1:7" ht="12.75">
      <c r="A27" s="8">
        <f t="shared" si="0"/>
        <v>16</v>
      </c>
      <c r="B27" s="9"/>
      <c r="C27" s="7">
        <f>VLOOKUP(B27,'Particulate Matter'!$B$12:$G$41,2,FALSE)</f>
        <v>0</v>
      </c>
      <c r="D27" s="7"/>
      <c r="E27" s="8"/>
      <c r="F27" s="20"/>
      <c r="G27" s="7">
        <f>IF(ISNA((((IF(EXACT('Volatile Organic Compounds'!$C$1,"Actual"),VLOOKUP(B27,'Volatile Organic Compounds'!$B$12:$G$41,2,FALSE),VLOOKUP(B27,'Volatile Organic Compounds'!$B$12:$G$41,3,FALSE)))*C27*(E27/100))/2000)),0,(((IF(EXACT('Volatile Organic Compounds'!$C$1,"Actual"),VLOOKUP(B27,'Volatile Organic Compounds'!$B$12:$G$41,2,FALSE),VLOOKUP(B27,'Volatile Organic Compounds'!$B$12:$G$41,3,FALSE)))*C27*(E27/100))/2000))</f>
        <v>0</v>
      </c>
    </row>
    <row r="28" spans="1:7" ht="12.75">
      <c r="A28" s="8">
        <f t="shared" si="0"/>
        <v>17</v>
      </c>
      <c r="B28" s="9"/>
      <c r="C28" s="7">
        <f>VLOOKUP(B28,'Particulate Matter'!$B$12:$G$41,2,FALSE)</f>
        <v>0</v>
      </c>
      <c r="D28" s="7"/>
      <c r="E28" s="8"/>
      <c r="F28" s="20"/>
      <c r="G28" s="7">
        <f>IF(ISNA((((IF(EXACT('Volatile Organic Compounds'!$C$1,"Actual"),VLOOKUP(B28,'Volatile Organic Compounds'!$B$12:$G$41,2,FALSE),VLOOKUP(B28,'Volatile Organic Compounds'!$B$12:$G$41,3,FALSE)))*C28*(E28/100))/2000)),0,(((IF(EXACT('Volatile Organic Compounds'!$C$1,"Actual"),VLOOKUP(B28,'Volatile Organic Compounds'!$B$12:$G$41,2,FALSE),VLOOKUP(B28,'Volatile Organic Compounds'!$B$12:$G$41,3,FALSE)))*C28*(E28/100))/2000))</f>
        <v>0</v>
      </c>
    </row>
    <row r="29" spans="1:7" ht="12.75">
      <c r="A29" s="8">
        <f t="shared" si="0"/>
        <v>18</v>
      </c>
      <c r="B29" s="9"/>
      <c r="C29" s="7">
        <f>VLOOKUP(B29,'Particulate Matter'!$B$12:$G$41,2,FALSE)</f>
        <v>0</v>
      </c>
      <c r="D29" s="7"/>
      <c r="E29" s="8"/>
      <c r="F29" s="20"/>
      <c r="G29" s="7">
        <f>IF(ISNA((((IF(EXACT('Volatile Organic Compounds'!$C$1,"Actual"),VLOOKUP(B29,'Volatile Organic Compounds'!$B$12:$G$41,2,FALSE),VLOOKUP(B29,'Volatile Organic Compounds'!$B$12:$G$41,3,FALSE)))*C29*(E29/100))/2000)),0,(((IF(EXACT('Volatile Organic Compounds'!$C$1,"Actual"),VLOOKUP(B29,'Volatile Organic Compounds'!$B$12:$G$41,2,FALSE),VLOOKUP(B29,'Volatile Organic Compounds'!$B$12:$G$41,3,FALSE)))*C29*(E29/100))/2000))</f>
        <v>0</v>
      </c>
    </row>
    <row r="30" spans="1:7" ht="12.75">
      <c r="A30" s="8">
        <f t="shared" si="0"/>
        <v>19</v>
      </c>
      <c r="B30" s="9"/>
      <c r="C30" s="7">
        <f>VLOOKUP(B30,'Particulate Matter'!$B$12:$G$41,2,FALSE)</f>
        <v>0</v>
      </c>
      <c r="D30" s="7"/>
      <c r="E30" s="8"/>
      <c r="F30" s="20"/>
      <c r="G30" s="7">
        <f>IF(ISNA((((IF(EXACT('Volatile Organic Compounds'!$C$1,"Actual"),VLOOKUP(B30,'Volatile Organic Compounds'!$B$12:$G$41,2,FALSE),VLOOKUP(B30,'Volatile Organic Compounds'!$B$12:$G$41,3,FALSE)))*C30*(E30/100))/2000)),0,(((IF(EXACT('Volatile Organic Compounds'!$C$1,"Actual"),VLOOKUP(B30,'Volatile Organic Compounds'!$B$12:$G$41,2,FALSE),VLOOKUP(B30,'Volatile Organic Compounds'!$B$12:$G$41,3,FALSE)))*C30*(E30/100))/2000))</f>
        <v>0</v>
      </c>
    </row>
    <row r="31" spans="1:7" ht="12.75">
      <c r="A31" s="8">
        <f t="shared" si="0"/>
        <v>20</v>
      </c>
      <c r="B31" s="9"/>
      <c r="C31" s="7">
        <f>VLOOKUP(B31,'Particulate Matter'!$B$12:$G$41,2,FALSE)</f>
        <v>0</v>
      </c>
      <c r="D31" s="7"/>
      <c r="E31" s="8"/>
      <c r="F31" s="20"/>
      <c r="G31" s="7">
        <f>IF(ISNA((((IF(EXACT('Volatile Organic Compounds'!$C$1,"Actual"),VLOOKUP(B31,'Volatile Organic Compounds'!$B$12:$G$41,2,FALSE),VLOOKUP(B31,'Volatile Organic Compounds'!$B$12:$G$41,3,FALSE)))*C31*(E31/100))/2000)),0,(((IF(EXACT('Volatile Organic Compounds'!$C$1,"Actual"),VLOOKUP(B31,'Volatile Organic Compounds'!$B$12:$G$41,2,FALSE),VLOOKUP(B31,'Volatile Organic Compounds'!$B$12:$G$41,3,FALSE)))*C31*(E31/100))/2000))</f>
        <v>0</v>
      </c>
    </row>
    <row r="32" spans="1:7" ht="12.75">
      <c r="A32" s="8">
        <f t="shared" si="0"/>
        <v>21</v>
      </c>
      <c r="B32" s="9"/>
      <c r="C32" s="7">
        <f>VLOOKUP(B32,'Particulate Matter'!$B$12:$G$41,2,FALSE)</f>
        <v>0</v>
      </c>
      <c r="D32" s="7"/>
      <c r="E32" s="8"/>
      <c r="F32" s="20"/>
      <c r="G32" s="7">
        <f>IF(ISNA((((IF(EXACT('Volatile Organic Compounds'!$C$1,"Actual"),VLOOKUP(B32,'Volatile Organic Compounds'!$B$12:$G$41,2,FALSE),VLOOKUP(B32,'Volatile Organic Compounds'!$B$12:$G$41,3,FALSE)))*C32*(E32/100))/2000)),0,(((IF(EXACT('Volatile Organic Compounds'!$C$1,"Actual"),VLOOKUP(B32,'Volatile Organic Compounds'!$B$12:$G$41,2,FALSE),VLOOKUP(B32,'Volatile Organic Compounds'!$B$12:$G$41,3,FALSE)))*C32*(E32/100))/2000))</f>
        <v>0</v>
      </c>
    </row>
    <row r="33" spans="1:7" ht="12.75">
      <c r="A33" s="8">
        <f t="shared" si="0"/>
        <v>22</v>
      </c>
      <c r="B33" s="9"/>
      <c r="C33" s="7">
        <f>VLOOKUP(B33,'Particulate Matter'!$B$12:$G$41,2,FALSE)</f>
        <v>0</v>
      </c>
      <c r="D33" s="7"/>
      <c r="E33" s="8"/>
      <c r="F33" s="20"/>
      <c r="G33" s="7">
        <f>IF(ISNA((((IF(EXACT('Volatile Organic Compounds'!$C$1,"Actual"),VLOOKUP(B33,'Volatile Organic Compounds'!$B$12:$G$41,2,FALSE),VLOOKUP(B33,'Volatile Organic Compounds'!$B$12:$G$41,3,FALSE)))*C33*(E33/100))/2000)),0,(((IF(EXACT('Volatile Organic Compounds'!$C$1,"Actual"),VLOOKUP(B33,'Volatile Organic Compounds'!$B$12:$G$41,2,FALSE),VLOOKUP(B33,'Volatile Organic Compounds'!$B$12:$G$41,3,FALSE)))*C33*(E33/100))/2000))</f>
        <v>0</v>
      </c>
    </row>
    <row r="34" spans="1:7" ht="12.75">
      <c r="A34" s="8">
        <f t="shared" si="0"/>
        <v>23</v>
      </c>
      <c r="B34" s="9"/>
      <c r="C34" s="7">
        <f>VLOOKUP(B34,'Particulate Matter'!$B$12:$G$41,2,FALSE)</f>
        <v>0</v>
      </c>
      <c r="D34" s="7"/>
      <c r="E34" s="8"/>
      <c r="F34" s="20"/>
      <c r="G34" s="7">
        <f>IF(ISNA((((IF(EXACT('Volatile Organic Compounds'!$C$1,"Actual"),VLOOKUP(B34,'Volatile Organic Compounds'!$B$12:$G$41,2,FALSE),VLOOKUP(B34,'Volatile Organic Compounds'!$B$12:$G$41,3,FALSE)))*C34*(E34/100))/2000)),0,(((IF(EXACT('Volatile Organic Compounds'!$C$1,"Actual"),VLOOKUP(B34,'Volatile Organic Compounds'!$B$12:$G$41,2,FALSE),VLOOKUP(B34,'Volatile Organic Compounds'!$B$12:$G$41,3,FALSE)))*C34*(E34/100))/2000))</f>
        <v>0</v>
      </c>
    </row>
    <row r="35" spans="1:7" ht="12.75">
      <c r="A35" s="8">
        <f t="shared" si="0"/>
        <v>24</v>
      </c>
      <c r="B35" s="9"/>
      <c r="C35" s="7">
        <f>VLOOKUP(B35,'Particulate Matter'!$B$12:$G$41,2,FALSE)</f>
        <v>0</v>
      </c>
      <c r="D35" s="7"/>
      <c r="E35" s="8"/>
      <c r="F35" s="20"/>
      <c r="G35" s="7">
        <f>IF(ISNA((((IF(EXACT('Volatile Organic Compounds'!$C$1,"Actual"),VLOOKUP(B35,'Volatile Organic Compounds'!$B$12:$G$41,2,FALSE),VLOOKUP(B35,'Volatile Organic Compounds'!$B$12:$G$41,3,FALSE)))*C35*(E35/100))/2000)),0,(((IF(EXACT('Volatile Organic Compounds'!$C$1,"Actual"),VLOOKUP(B35,'Volatile Organic Compounds'!$B$12:$G$41,2,FALSE),VLOOKUP(B35,'Volatile Organic Compounds'!$B$12:$G$41,3,FALSE)))*C35*(E35/100))/2000))</f>
        <v>0</v>
      </c>
    </row>
    <row r="36" spans="1:7" ht="12.75">
      <c r="A36" s="8">
        <f t="shared" si="0"/>
        <v>25</v>
      </c>
      <c r="B36" s="9"/>
      <c r="C36" s="7">
        <f>VLOOKUP(B36,'Particulate Matter'!$B$12:$G$41,2,FALSE)</f>
        <v>0</v>
      </c>
      <c r="D36" s="7"/>
      <c r="E36" s="8"/>
      <c r="F36" s="20"/>
      <c r="G36" s="7">
        <f>IF(ISNA((((IF(EXACT('Volatile Organic Compounds'!$C$1,"Actual"),VLOOKUP(B36,'Volatile Organic Compounds'!$B$12:$G$41,2,FALSE),VLOOKUP(B36,'Volatile Organic Compounds'!$B$12:$G$41,3,FALSE)))*C36*(E36/100))/2000)),0,(((IF(EXACT('Volatile Organic Compounds'!$C$1,"Actual"),VLOOKUP(B36,'Volatile Organic Compounds'!$B$12:$G$41,2,FALSE),VLOOKUP(B36,'Volatile Organic Compounds'!$B$12:$G$41,3,FALSE)))*C36*(E36/100))/2000))</f>
        <v>0</v>
      </c>
    </row>
    <row r="37" spans="1:7" ht="12.75">
      <c r="A37" s="8">
        <f t="shared" si="0"/>
        <v>26</v>
      </c>
      <c r="B37" s="9"/>
      <c r="C37" s="7">
        <f>VLOOKUP(B37,'Particulate Matter'!$B$12:$G$41,2,FALSE)</f>
        <v>0</v>
      </c>
      <c r="D37" s="7"/>
      <c r="E37" s="8"/>
      <c r="F37" s="20"/>
      <c r="G37" s="7">
        <f>IF(ISNA((((IF(EXACT('Volatile Organic Compounds'!$C$1,"Actual"),VLOOKUP(B37,'Volatile Organic Compounds'!$B$12:$G$41,2,FALSE),VLOOKUP(B37,'Volatile Organic Compounds'!$B$12:$G$41,3,FALSE)))*C37*(E37/100))/2000)),0,(((IF(EXACT('Volatile Organic Compounds'!$C$1,"Actual"),VLOOKUP(B37,'Volatile Organic Compounds'!$B$12:$G$41,2,FALSE),VLOOKUP(B37,'Volatile Organic Compounds'!$B$12:$G$41,3,FALSE)))*C37*(E37/100))/2000))</f>
        <v>0</v>
      </c>
    </row>
    <row r="38" spans="1:7" ht="12.75">
      <c r="A38" s="8">
        <f t="shared" si="0"/>
        <v>27</v>
      </c>
      <c r="B38" s="9"/>
      <c r="C38" s="7">
        <f>VLOOKUP(B38,'Particulate Matter'!$B$12:$G$41,2,FALSE)</f>
        <v>0</v>
      </c>
      <c r="D38" s="7"/>
      <c r="E38" s="8"/>
      <c r="F38" s="20"/>
      <c r="G38" s="7">
        <f>IF(ISNA((((IF(EXACT('Volatile Organic Compounds'!$C$1,"Actual"),VLOOKUP(B38,'Volatile Organic Compounds'!$B$12:$G$41,2,FALSE),VLOOKUP(B38,'Volatile Organic Compounds'!$B$12:$G$41,3,FALSE)))*C38*(E38/100))/2000)),0,(((IF(EXACT('Volatile Organic Compounds'!$C$1,"Actual"),VLOOKUP(B38,'Volatile Organic Compounds'!$B$12:$G$41,2,FALSE),VLOOKUP(B38,'Volatile Organic Compounds'!$B$12:$G$41,3,FALSE)))*C38*(E38/100))/2000))</f>
        <v>0</v>
      </c>
    </row>
    <row r="39" spans="1:7" ht="12.75">
      <c r="A39" s="8">
        <f t="shared" si="0"/>
        <v>28</v>
      </c>
      <c r="B39" s="9"/>
      <c r="C39" s="7">
        <f>VLOOKUP(B39,'Particulate Matter'!$B$12:$G$41,2,FALSE)</f>
        <v>0</v>
      </c>
      <c r="D39" s="7"/>
      <c r="E39" s="8"/>
      <c r="F39" s="20"/>
      <c r="G39" s="7">
        <f>IF(ISNA((((IF(EXACT('Volatile Organic Compounds'!$C$1,"Actual"),VLOOKUP(B39,'Volatile Organic Compounds'!$B$12:$G$41,2,FALSE),VLOOKUP(B39,'Volatile Organic Compounds'!$B$12:$G$41,3,FALSE)))*C39*(E39/100))/2000)),0,(((IF(EXACT('Volatile Organic Compounds'!$C$1,"Actual"),VLOOKUP(B39,'Volatile Organic Compounds'!$B$12:$G$41,2,FALSE),VLOOKUP(B39,'Volatile Organic Compounds'!$B$12:$G$41,3,FALSE)))*C39*(E39/100))/2000))</f>
        <v>0</v>
      </c>
    </row>
    <row r="40" spans="1:7" ht="12.75">
      <c r="A40" s="8">
        <f t="shared" si="0"/>
        <v>29</v>
      </c>
      <c r="B40" s="9"/>
      <c r="C40" s="7">
        <f>VLOOKUP(B40,'Particulate Matter'!$B$12:$G$41,2,FALSE)</f>
        <v>0</v>
      </c>
      <c r="D40" s="7"/>
      <c r="E40" s="8"/>
      <c r="F40" s="20"/>
      <c r="G40" s="7">
        <f>IF(ISNA((((IF(EXACT('Volatile Organic Compounds'!$C$1,"Actual"),VLOOKUP(B40,'Volatile Organic Compounds'!$B$12:$G$41,2,FALSE),VLOOKUP(B40,'Volatile Organic Compounds'!$B$12:$G$41,3,FALSE)))*C40*(E40/100))/2000)),0,(((IF(EXACT('Volatile Organic Compounds'!$C$1,"Actual"),VLOOKUP(B40,'Volatile Organic Compounds'!$B$12:$G$41,2,FALSE),VLOOKUP(B40,'Volatile Organic Compounds'!$B$12:$G$41,3,FALSE)))*C40*(E40/100))/2000))</f>
        <v>0</v>
      </c>
    </row>
    <row r="41" spans="1:7" ht="12.75">
      <c r="A41" s="8">
        <f t="shared" si="0"/>
        <v>30</v>
      </c>
      <c r="B41" s="9"/>
      <c r="C41" s="7">
        <f>VLOOKUP(B41,'Particulate Matter'!$B$12:$G$41,2,FALSE)</f>
        <v>0</v>
      </c>
      <c r="D41" s="7"/>
      <c r="E41" s="8"/>
      <c r="F41" s="20"/>
      <c r="G41" s="7">
        <f>IF(ISNA((((IF(EXACT('Volatile Organic Compounds'!$C$1,"Actual"),VLOOKUP(B41,'Volatile Organic Compounds'!$B$12:$G$41,2,FALSE),VLOOKUP(B41,'Volatile Organic Compounds'!$B$12:$G$41,3,FALSE)))*C41*(E41/100))/2000)),0,(((IF(EXACT('Volatile Organic Compounds'!$C$1,"Actual"),VLOOKUP(B41,'Volatile Organic Compounds'!$B$12:$G$41,2,FALSE),VLOOKUP(B41,'Volatile Organic Compounds'!$B$12:$G$41,3,FALSE)))*C41*(E41/100))/2000))</f>
        <v>0</v>
      </c>
    </row>
    <row r="42" spans="1:7" ht="12.75">
      <c r="A42" s="8">
        <f aca="true" t="shared" si="1" ref="A42:A48">A41+1</f>
        <v>31</v>
      </c>
      <c r="B42" s="9"/>
      <c r="C42" s="7">
        <f>VLOOKUP(B42,'Particulate Matter'!$B$12:$G$41,2,FALSE)</f>
        <v>0</v>
      </c>
      <c r="D42" s="7"/>
      <c r="E42" s="8"/>
      <c r="F42" s="20"/>
      <c r="G42" s="7">
        <f>IF(ISNA((((IF(EXACT('Volatile Organic Compounds'!$C$1,"Actual"),VLOOKUP(B42,'Volatile Organic Compounds'!$B$12:$G$41,2,FALSE),VLOOKUP(B42,'Volatile Organic Compounds'!$B$12:$G$41,3,FALSE)))*C42*(E42/100))/2000)),0,(((IF(EXACT('Volatile Organic Compounds'!$C$1,"Actual"),VLOOKUP(B42,'Volatile Organic Compounds'!$B$12:$G$41,2,FALSE),VLOOKUP(B42,'Volatile Organic Compounds'!$B$12:$G$41,3,FALSE)))*C42*(E42/100))/2000))</f>
        <v>0</v>
      </c>
    </row>
    <row r="43" spans="1:7" ht="12.75">
      <c r="A43" s="8">
        <f t="shared" si="1"/>
        <v>32</v>
      </c>
      <c r="B43" s="9"/>
      <c r="C43" s="7">
        <f>VLOOKUP(B43,'Particulate Matter'!$B$12:$G$41,2,FALSE)</f>
        <v>0</v>
      </c>
      <c r="D43" s="7"/>
      <c r="E43" s="8"/>
      <c r="F43" s="20"/>
      <c r="G43" s="7">
        <f>IF(ISNA((((IF(EXACT('Volatile Organic Compounds'!$C$1,"Actual"),VLOOKUP(B43,'Volatile Organic Compounds'!$B$12:$G$41,2,FALSE),VLOOKUP(B43,'Volatile Organic Compounds'!$B$12:$G$41,3,FALSE)))*C43*(E43/100))/2000)),0,(((IF(EXACT('Volatile Organic Compounds'!$C$1,"Actual"),VLOOKUP(B43,'Volatile Organic Compounds'!$B$12:$G$41,2,FALSE),VLOOKUP(B43,'Volatile Organic Compounds'!$B$12:$G$41,3,FALSE)))*C43*(E43/100))/2000))</f>
        <v>0</v>
      </c>
    </row>
    <row r="44" spans="1:7" ht="12.75">
      <c r="A44" s="8">
        <f t="shared" si="1"/>
        <v>33</v>
      </c>
      <c r="B44" s="9"/>
      <c r="C44" s="7">
        <f>VLOOKUP(B44,'Particulate Matter'!$B$12:$G$41,2,FALSE)</f>
        <v>0</v>
      </c>
      <c r="D44" s="7"/>
      <c r="E44" s="8"/>
      <c r="F44" s="20"/>
      <c r="G44" s="7">
        <f>IF(ISNA((((IF(EXACT('Volatile Organic Compounds'!$C$1,"Actual"),VLOOKUP(B44,'Volatile Organic Compounds'!$B$12:$G$41,2,FALSE),VLOOKUP(B44,'Volatile Organic Compounds'!$B$12:$G$41,3,FALSE)))*C44*(E44/100))/2000)),0,(((IF(EXACT('Volatile Organic Compounds'!$C$1,"Actual"),VLOOKUP(B44,'Volatile Organic Compounds'!$B$12:$G$41,2,FALSE),VLOOKUP(B44,'Volatile Organic Compounds'!$B$12:$G$41,3,FALSE)))*C44*(E44/100))/2000))</f>
        <v>0</v>
      </c>
    </row>
    <row r="45" spans="1:7" ht="12.75">
      <c r="A45" s="8">
        <f t="shared" si="1"/>
        <v>34</v>
      </c>
      <c r="B45" s="9"/>
      <c r="C45" s="7">
        <f>VLOOKUP(B45,'Particulate Matter'!$B$12:$G$41,2,FALSE)</f>
        <v>0</v>
      </c>
      <c r="D45" s="7"/>
      <c r="E45" s="8"/>
      <c r="F45" s="20"/>
      <c r="G45" s="7">
        <f>IF(ISNA((((IF(EXACT('Volatile Organic Compounds'!$C$1,"Actual"),VLOOKUP(B45,'Volatile Organic Compounds'!$B$12:$G$41,2,FALSE),VLOOKUP(B45,'Volatile Organic Compounds'!$B$12:$G$41,3,FALSE)))*C45*(E45/100))/2000)),0,(((IF(EXACT('Volatile Organic Compounds'!$C$1,"Actual"),VLOOKUP(B45,'Volatile Organic Compounds'!$B$12:$G$41,2,FALSE),VLOOKUP(B45,'Volatile Organic Compounds'!$B$12:$G$41,3,FALSE)))*C45*(E45/100))/2000))</f>
        <v>0</v>
      </c>
    </row>
    <row r="46" spans="1:7" ht="12.75">
      <c r="A46" s="8">
        <f t="shared" si="1"/>
        <v>35</v>
      </c>
      <c r="B46" s="9"/>
      <c r="C46" s="7">
        <f>VLOOKUP(B46,'Particulate Matter'!$B$12:$G$41,2,FALSE)</f>
        <v>0</v>
      </c>
      <c r="D46" s="7"/>
      <c r="E46" s="8"/>
      <c r="F46" s="20"/>
      <c r="G46" s="7">
        <f>IF(ISNA((((IF(EXACT('Volatile Organic Compounds'!$C$1,"Actual"),VLOOKUP(B46,'Volatile Organic Compounds'!$B$12:$G$41,2,FALSE),VLOOKUP(B46,'Volatile Organic Compounds'!$B$12:$G$41,3,FALSE)))*C46*(E46/100))/2000)),0,(((IF(EXACT('Volatile Organic Compounds'!$C$1,"Actual"),VLOOKUP(B46,'Volatile Organic Compounds'!$B$12:$G$41,2,FALSE),VLOOKUP(B46,'Volatile Organic Compounds'!$B$12:$G$41,3,FALSE)))*C46*(E46/100))/2000))</f>
        <v>0</v>
      </c>
    </row>
    <row r="47" spans="1:7" ht="12.75">
      <c r="A47" s="8">
        <f t="shared" si="1"/>
        <v>36</v>
      </c>
      <c r="B47" s="9"/>
      <c r="C47" s="7">
        <f>VLOOKUP(B47,'Particulate Matter'!$B$12:$G$41,2,FALSE)</f>
        <v>0</v>
      </c>
      <c r="D47" s="7"/>
      <c r="E47" s="8"/>
      <c r="F47" s="20"/>
      <c r="G47" s="7">
        <f>IF(ISNA((((IF(EXACT('Volatile Organic Compounds'!$C$1,"Actual"),VLOOKUP(B47,'Volatile Organic Compounds'!$B$12:$G$41,2,FALSE),VLOOKUP(B47,'Volatile Organic Compounds'!$B$12:$G$41,3,FALSE)))*C47*(E47/100))/2000)),0,(((IF(EXACT('Volatile Organic Compounds'!$C$1,"Actual"),VLOOKUP(B47,'Volatile Organic Compounds'!$B$12:$G$41,2,FALSE),VLOOKUP(B47,'Volatile Organic Compounds'!$B$12:$G$41,3,FALSE)))*C47*(E47/100))/2000))</f>
        <v>0</v>
      </c>
    </row>
    <row r="48" spans="1:7" ht="12.75">
      <c r="A48" s="8">
        <f t="shared" si="1"/>
        <v>37</v>
      </c>
      <c r="B48" s="9"/>
      <c r="C48" s="7">
        <f>VLOOKUP(B48,'Particulate Matter'!$B$12:$G$41,2,FALSE)</f>
        <v>0</v>
      </c>
      <c r="D48" s="7"/>
      <c r="E48" s="8"/>
      <c r="F48" s="20"/>
      <c r="G48" s="7">
        <f>IF(ISNA((((IF(EXACT('Volatile Organic Compounds'!$C$1,"Actual"),VLOOKUP(B48,'Volatile Organic Compounds'!$B$12:$G$41,2,FALSE),VLOOKUP(B48,'Volatile Organic Compounds'!$B$12:$G$41,3,FALSE)))*C48*(E48/100))/2000)),0,(((IF(EXACT('Volatile Organic Compounds'!$C$1,"Actual"),VLOOKUP(B48,'Volatile Organic Compounds'!$B$12:$G$41,2,FALSE),VLOOKUP(B48,'Volatile Organic Compounds'!$B$12:$G$41,3,FALSE)))*C48*(E48/100))/2000))</f>
        <v>0</v>
      </c>
    </row>
    <row r="49" spans="1:7" ht="12.75">
      <c r="A49" s="8">
        <f>A48+1</f>
        <v>38</v>
      </c>
      <c r="B49" s="9"/>
      <c r="C49" s="7">
        <f>VLOOKUP(B49,'Particulate Matter'!$B$12:$G$41,2,FALSE)</f>
        <v>0</v>
      </c>
      <c r="D49" s="7"/>
      <c r="E49" s="8"/>
      <c r="F49" s="20"/>
      <c r="G49" s="7">
        <f>IF(ISNA((((IF(EXACT('Volatile Organic Compounds'!$C$1,"Actual"),VLOOKUP(B49,'Volatile Organic Compounds'!$B$12:$G$41,2,FALSE),VLOOKUP(B49,'Volatile Organic Compounds'!$B$12:$G$41,3,FALSE)))*C49*(E49/100))/2000)),0,(((IF(EXACT('Volatile Organic Compounds'!$C$1,"Actual"),VLOOKUP(B49,'Volatile Organic Compounds'!$B$12:$G$41,2,FALSE),VLOOKUP(B49,'Volatile Organic Compounds'!$B$12:$G$41,3,FALSE)))*C49*(E49/100))/2000))</f>
        <v>0</v>
      </c>
    </row>
    <row r="50" spans="1:7" ht="12.75">
      <c r="A50" s="8">
        <f>A49+1</f>
        <v>39</v>
      </c>
      <c r="B50" s="9"/>
      <c r="C50" s="7">
        <f>VLOOKUP(B50,'Particulate Matter'!$B$12:$G$41,2,FALSE)</f>
        <v>0</v>
      </c>
      <c r="D50" s="7"/>
      <c r="E50" s="8"/>
      <c r="F50" s="20"/>
      <c r="G50" s="7">
        <f>IF(ISNA((((IF(EXACT('Volatile Organic Compounds'!$C$1,"Actual"),VLOOKUP(B50,'Volatile Organic Compounds'!$B$12:$G$41,2,FALSE),VLOOKUP(B50,'Volatile Organic Compounds'!$B$12:$G$41,3,FALSE)))*C50*(E50/100))/2000)),0,(((IF(EXACT('Volatile Organic Compounds'!$C$1,"Actual"),VLOOKUP(B50,'Volatile Organic Compounds'!$B$12:$G$41,2,FALSE),VLOOKUP(B50,'Volatile Organic Compounds'!$B$12:$G$41,3,FALSE)))*C50*(E50/100))/2000))</f>
        <v>0</v>
      </c>
    </row>
    <row r="51" spans="1:7" ht="12.75">
      <c r="A51" s="8">
        <f>A50+1</f>
        <v>40</v>
      </c>
      <c r="B51" s="9"/>
      <c r="C51" s="7">
        <f>VLOOKUP(B51,'Particulate Matter'!$B$12:$G$41,2,FALSE)</f>
        <v>0</v>
      </c>
      <c r="D51" s="7"/>
      <c r="E51" s="8"/>
      <c r="F51" s="20"/>
      <c r="G51" s="7">
        <f>IF(ISNA((((IF(EXACT('Volatile Organic Compounds'!$C$1,"Actual"),VLOOKUP(B51,'Volatile Organic Compounds'!$B$12:$G$41,2,FALSE),VLOOKUP(B51,'Volatile Organic Compounds'!$B$12:$G$41,3,FALSE)))*C51*(E51/100))/2000)),0,(((IF(EXACT('Volatile Organic Compounds'!$C$1,"Actual"),VLOOKUP(B51,'Volatile Organic Compounds'!$B$12:$G$41,2,FALSE),VLOOKUP(B51,'Volatile Organic Compounds'!$B$12:$G$41,3,FALSE)))*C51*(E51/100))/2000))</f>
        <v>0</v>
      </c>
    </row>
    <row r="52" spans="1:7" ht="12.75">
      <c r="A52" s="2"/>
      <c r="B52" s="2"/>
      <c r="C52" s="2"/>
      <c r="D52" s="2"/>
      <c r="E52" s="2"/>
      <c r="F52" s="2"/>
      <c r="G52" s="2"/>
    </row>
    <row r="53" spans="1:7" ht="12.75">
      <c r="A53" s="2"/>
      <c r="B53" s="2"/>
      <c r="C53" s="2"/>
      <c r="D53" s="31" t="s">
        <v>31</v>
      </c>
      <c r="E53" s="31"/>
      <c r="F53" s="22"/>
      <c r="G53" s="14">
        <f>SUM(G12:G51)</f>
        <v>0</v>
      </c>
    </row>
    <row r="54" spans="1:7" ht="12.75">
      <c r="A54" s="2"/>
      <c r="B54" s="2"/>
      <c r="C54" s="2"/>
      <c r="D54" s="2"/>
      <c r="E54" s="2"/>
      <c r="F54" s="2"/>
      <c r="G54" s="2"/>
    </row>
    <row r="55" spans="1:7" ht="12.75">
      <c r="A55" s="2"/>
      <c r="B55" s="2"/>
      <c r="C55" s="2"/>
      <c r="D55" s="31" t="s">
        <v>32</v>
      </c>
      <c r="E55" s="31"/>
      <c r="F55" s="14" t="e">
        <f>$G$53*(2000/$B$9)</f>
        <v>#DIV/0!</v>
      </c>
      <c r="G55" s="2"/>
    </row>
    <row r="56" spans="1:7" ht="12.75">
      <c r="A56" s="2"/>
      <c r="B56" s="2"/>
      <c r="C56" s="2"/>
      <c r="D56" s="2"/>
      <c r="E56" s="2"/>
      <c r="F56" s="2"/>
      <c r="G56" s="2"/>
    </row>
    <row r="57" spans="1:7" ht="12.75">
      <c r="A57" s="35"/>
      <c r="B57" s="35"/>
      <c r="C57" s="35"/>
      <c r="D57" s="2"/>
      <c r="E57" s="2"/>
      <c r="F57" s="2"/>
      <c r="G57" s="2"/>
    </row>
    <row r="58" spans="1:7" ht="12.75">
      <c r="A58" s="33"/>
      <c r="B58" s="33"/>
      <c r="C58" s="33"/>
      <c r="D58" s="2"/>
      <c r="E58" s="2"/>
      <c r="F58" s="2"/>
      <c r="G58" s="2"/>
    </row>
    <row r="59" spans="1:7" ht="12.75">
      <c r="A59" s="15"/>
      <c r="B59" s="15"/>
      <c r="C59" s="16" t="str">
        <f>C1</f>
        <v>Actual</v>
      </c>
      <c r="D59" s="17" t="s">
        <v>33</v>
      </c>
      <c r="E59" s="18"/>
      <c r="F59" s="15"/>
      <c r="G59" s="15"/>
    </row>
    <row r="60" spans="1:7" ht="15.75">
      <c r="A60" s="34">
        <f>A2</f>
        <v>0</v>
      </c>
      <c r="B60" s="34"/>
      <c r="C60" s="15"/>
      <c r="D60" s="15"/>
      <c r="E60" s="15"/>
      <c r="F60" s="15"/>
      <c r="G60" s="15"/>
    </row>
    <row r="61" spans="1:7" ht="15.75">
      <c r="A61" s="34">
        <f>A3</f>
        <v>0</v>
      </c>
      <c r="B61" s="34"/>
      <c r="C61" s="15" t="s">
        <v>37</v>
      </c>
      <c r="D61" s="15"/>
      <c r="E61" s="15"/>
      <c r="F61" s="15"/>
      <c r="G61" s="15"/>
    </row>
  </sheetData>
  <sheetProtection/>
  <mergeCells count="8">
    <mergeCell ref="D53:E53"/>
    <mergeCell ref="D55:E55"/>
    <mergeCell ref="A2:B2"/>
    <mergeCell ref="A3:B3"/>
    <mergeCell ref="A60:B60"/>
    <mergeCell ref="A61:B61"/>
    <mergeCell ref="A57:C57"/>
    <mergeCell ref="A58:C58"/>
  </mergeCells>
  <dataValidations count="2">
    <dataValidation type="list" allowBlank="1" showInputMessage="1" showErrorMessage="1" sqref="D12:D51">
      <formula1>HapList</formula1>
    </dataValidation>
    <dataValidation type="list" allowBlank="1" showInputMessage="1" showErrorMessage="1" sqref="B12:B51">
      <formula1>CoatingList</formula1>
    </dataValidation>
  </dataValidations>
  <printOptions/>
  <pageMargins left="0.25" right="0.25" top="0.5" bottom="0.25" header="0.25" footer="0.25"/>
  <pageSetup horizontalDpi="600" verticalDpi="600" orientation="portrait" r:id="rId2"/>
  <headerFooter alignWithMargins="0">
    <oddHeader>&amp;C&amp;"AvantGarde Bk BT,Book"&amp;8&amp;A</oddHeader>
    <oddFooter>&amp;L&amp;G
&amp;"AvantGarde Md BT,Medium"&amp;8west virginia department of environmental protection
&amp;"AvantGarde Bk BT,Book"Small Business Assistance Program&amp;C&amp;"AvantGarde Bk BT,Book"&amp;8Prepared:  &amp;D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C31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4.28125" style="0" bestFit="1" customWidth="1"/>
    <col min="2" max="2" width="21.00390625" style="23" bestFit="1" customWidth="1"/>
  </cols>
  <sheetData>
    <row r="1" spans="1:3" ht="12.75">
      <c r="A1" t="s">
        <v>4</v>
      </c>
      <c r="B1" s="23" t="s">
        <v>9</v>
      </c>
      <c r="C1" t="s">
        <v>21</v>
      </c>
    </row>
    <row r="2" spans="1:3" ht="12.75">
      <c r="A2" t="s">
        <v>5</v>
      </c>
      <c r="B2" s="23" t="s">
        <v>10</v>
      </c>
      <c r="C2" t="s">
        <v>22</v>
      </c>
    </row>
    <row r="3" ht="12.75">
      <c r="B3" s="23" t="s">
        <v>11</v>
      </c>
    </row>
    <row r="4" ht="12.75">
      <c r="B4" s="23" t="s">
        <v>12</v>
      </c>
    </row>
    <row r="5" ht="12.75">
      <c r="B5" s="23" t="s">
        <v>6</v>
      </c>
    </row>
    <row r="6" ht="12.75">
      <c r="B6" s="23" t="s">
        <v>13</v>
      </c>
    </row>
    <row r="7" ht="12.75">
      <c r="B7" s="23" t="s">
        <v>7</v>
      </c>
    </row>
    <row r="8" ht="12.75">
      <c r="B8" s="23" t="s">
        <v>14</v>
      </c>
    </row>
    <row r="9" ht="12.75">
      <c r="B9" s="23" t="s">
        <v>15</v>
      </c>
    </row>
    <row r="10" ht="12.75">
      <c r="B10" s="23" t="s">
        <v>16</v>
      </c>
    </row>
    <row r="11" ht="12.75">
      <c r="B11" s="23" t="s">
        <v>17</v>
      </c>
    </row>
    <row r="12" ht="12.75">
      <c r="B12" s="23" t="s">
        <v>18</v>
      </c>
    </row>
    <row r="13" ht="12.75">
      <c r="B13" s="23" t="s">
        <v>8</v>
      </c>
    </row>
    <row r="14" ht="12.75">
      <c r="B14" s="23" t="s">
        <v>8</v>
      </c>
    </row>
    <row r="15" ht="12.75">
      <c r="B15" s="23" t="s">
        <v>8</v>
      </c>
    </row>
    <row r="16" ht="12.75">
      <c r="B16" s="23" t="s">
        <v>8</v>
      </c>
    </row>
    <row r="17" ht="12.75">
      <c r="B17" s="23" t="s">
        <v>8</v>
      </c>
    </row>
    <row r="18" ht="12.75">
      <c r="B18" s="23" t="s">
        <v>8</v>
      </c>
    </row>
    <row r="19" ht="12.75">
      <c r="B19" s="23" t="s">
        <v>8</v>
      </c>
    </row>
    <row r="20" ht="12.75">
      <c r="B20" s="23" t="s">
        <v>8</v>
      </c>
    </row>
    <row r="21" ht="12.75">
      <c r="B21" s="23" t="s">
        <v>8</v>
      </c>
    </row>
    <row r="22" ht="12.75">
      <c r="B22" s="23" t="s">
        <v>8</v>
      </c>
    </row>
    <row r="23" ht="12.75">
      <c r="B23" s="23" t="s">
        <v>8</v>
      </c>
    </row>
    <row r="24" ht="12.75">
      <c r="B24" s="23" t="s">
        <v>8</v>
      </c>
    </row>
    <row r="25" ht="12.75">
      <c r="B25" s="23" t="s">
        <v>8</v>
      </c>
    </row>
    <row r="26" ht="12.75">
      <c r="B26" s="23" t="s">
        <v>8</v>
      </c>
    </row>
    <row r="27" ht="12.75">
      <c r="B27" s="23" t="s">
        <v>8</v>
      </c>
    </row>
    <row r="28" ht="12.75">
      <c r="B28" s="23" t="s">
        <v>8</v>
      </c>
    </row>
    <row r="29" ht="12.75">
      <c r="B29" s="23" t="s">
        <v>8</v>
      </c>
    </row>
    <row r="30" ht="12.75">
      <c r="B30" s="23" t="s">
        <v>8</v>
      </c>
    </row>
    <row r="31" ht="12.75">
      <c r="B31" s="23" t="s">
        <v>8</v>
      </c>
    </row>
  </sheetData>
  <sheetProtection password="EEE5" sheet="1" objects="1" scenarios="1" selectLockedCell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 Employee :: Ben Hunley</dc:creator>
  <cp:keywords/>
  <dc:description>PASS: SBAPrules</dc:description>
  <cp:lastModifiedBy>Gene Coccari</cp:lastModifiedBy>
  <cp:lastPrinted>2006-03-23T15:23:15Z</cp:lastPrinted>
  <dcterms:created xsi:type="dcterms:W3CDTF">2005-09-08T12:40:51Z</dcterms:created>
  <dcterms:modified xsi:type="dcterms:W3CDTF">2010-01-25T21:36:14Z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Smith, Delia</vt:lpwstr>
  </property>
  <property fmtid="{D5CDD505-2E9C-101B-9397-08002B2CF9AE}" pid="4" name="display_urn:schemas-microsoft-com:office:office#Auth">
    <vt:lpwstr>Smith, Delia</vt:lpwstr>
  </property>
</Properties>
</file>